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codeName="ThisWorkbook"/>
  <bookViews>
    <workbookView xWindow="-110" yWindow="-110" windowWidth="19420" windowHeight="10420" tabRatio="790"/>
  </bookViews>
  <sheets>
    <sheet name="Cover" sheetId="31" r:id="rId1"/>
    <sheet name="About &amp; contents" sheetId="28" r:id="rId2"/>
    <sheet name="Ausgrid Business" sheetId="37" r:id="rId3"/>
    <sheet name="PLUS ES Business" sheetId="19" r:id="rId4"/>
    <sheet name="GROUP Risk &amp; Compliance" sheetId="20" r:id="rId5"/>
    <sheet name="GROUP Workforce" sheetId="25" r:id="rId6"/>
    <sheet name="Ausgrid Workforce" sheetId="7" r:id="rId7"/>
    <sheet name="PLUS ES Workforce" sheetId="8" r:id="rId8"/>
    <sheet name="Ausgrid Customer" sheetId="16" r:id="rId9"/>
    <sheet name="GROUP Environment" sheetId="26" r:id="rId10"/>
    <sheet name="Ausgrid Environment" sheetId="9" r:id="rId11"/>
    <sheet name="PLUS ES Environment" sheetId="10" r:id="rId12"/>
    <sheet name="Ausgrid Power Supplied" sheetId="13" r:id="rId13"/>
    <sheet name="GROUP Emissions" sheetId="24" r:id="rId14"/>
    <sheet name="Ausgrid Emissions" sheetId="22" r:id="rId15"/>
    <sheet name="PLUS ES Emissions" sheetId="23" r:id="rId16"/>
    <sheet name="GROUP Health &amp; Safety" sheetId="11" r:id="rId17"/>
    <sheet name="PLUS ES Health &amp; Safety" sheetId="12" r:id="rId18"/>
    <sheet name="GRI Index" sheetId="36" r:id="rId19"/>
  </sheets>
  <definedNames>
    <definedName name="_AMO_UniqueIdentifier" hidden="1"><![CDATA["'2f12fad1-39e1-4384-89d7-187f38caf61e'"]]></definedName>
    <definedName name="_xlnm._FilterDatabase" localSheetId="2" hidden="1"><![CDATA['Ausgrid Business'!$B$4:$N$30]]></definedName>
    <definedName name="_xlnm._FilterDatabase" localSheetId="12" hidden="1"><![CDATA['Ausgrid Power Supplied'!$B$4:$N$4]]></definedName>
    <definedName name="_xlnm._FilterDatabase" localSheetId="4" hidden="1"><![CDATA['GROUP Risk & Compliance'!$B$2:$N$28]]></definedName>
    <definedName name="_xlnm._FilterDatabase" localSheetId="3" hidden="1"><![CDATA['PLUS ES Business'!#REF!]]></definedName>
    <definedName name="About"><![CDATA['About & contents'!$G$7]]></definedName>
    <definedName name="About_This_Workbook"><![CDATA['About & contents'!$G$7]]></definedName>
    <definedName name="asset" localSheetId="1"><![CDATA[#REF!]]></definedName>
    <definedName name="asset" localSheetId="0"><![CDATA[#REF!]]></definedName>
    <definedName name="asset"><![CDATA[#REF!]]></definedName>
    <definedName name="AssetNameSheet" localSheetId="1"><![CDATA[#REF!]]></definedName>
    <definedName name="AssetNameSheet" localSheetId="0"><![CDATA[#REF!]]></definedName>
    <definedName name="AssetNameSheet"><![CDATA[#REF!]]></definedName>
    <definedName name="Ausgrid_Business_Overview"><![CDATA['Ausgrid Business'!$B$2]]></definedName>
    <definedName name="Ausgrid_Customer_Experience"><![CDATA['Ausgrid Customer'!$B$2]]></definedName>
    <definedName name="Ausgrid_Energy_and_Emissions"><![CDATA['Ausgrid Emissions'!$B$2]]></definedName>
    <definedName name="Ausgrid_Environment"><![CDATA['Ausgrid Environment'!$B$2]]></definedName>
    <definedName name="Ausgrid_Group_Energy_and_Emissions"><![CDATA['GROUP Emissions'!$B$2]]></definedName>
    <definedName name="Ausgrid_Group_Environment"><![CDATA['GROUP Environment'!$B$2]]></definedName>
    <definedName name="Ausgrid_Group_Risk___Compliance1"><![CDATA['GROUP Risk & Compliance'!$B$2]]></definedName>
    <definedName name="Ausgrid_Group_Risk_and_Compliance"><![CDATA['GROUP Risk & Compliance'!$A$2]]></definedName>
    <definedName name="Ausgrid_Group_Workforce"><![CDATA['GROUP Workforce'!$B$2]]></definedName>
    <definedName name="Ausgrid_Health_and_Safety"><![CDATA['GROUP Health & Safety'!$B$2]]></definedName>
    <definedName name="Ausgrid_Power_Supplied"><![CDATA['Ausgrid Power Supplied'!$B$2]]></definedName>
    <definedName name="Ausgrid_Workforce"><![CDATA['Ausgrid Workforce'!$B$2]]></definedName>
    <definedName name="CIQWBGuid" hidden="1"><![CDATA["Quarterly Asset Update IFMAI 2017 03 - Actuals - Final.xlsm"]]></definedName>
    <definedName name="Contents"><![CDATA['About & contents'!$B$7]]></definedName>
    <definedName name="Contents_Home"><![CDATA['About & contents'!$B$7]]></definedName>
    <definedName name="conversion_ft3Tom3" localSheetId="1"><![CDATA[#REF!]]></definedName>
    <definedName name="conversion_ft3Tom3" localSheetId="0"><![CDATA[#REF!]]></definedName>
    <definedName name="conversion_ft3Tom3"><![CDATA[#REF!]]></definedName>
    <definedName name="conversion_galToLiters" localSheetId="1"><![CDATA[#REF!]]></definedName>
    <definedName name="conversion_galToLiters" localSheetId="0"><![CDATA[#REF!]]></definedName>
    <definedName name="conversion_galToLiters"><![CDATA[#REF!]]></definedName>
    <definedName name="conversion_gToTons" localSheetId="1"><![CDATA[#REF!]]></definedName>
    <definedName name="conversion_gToTons" localSheetId="0"><![CDATA[#REF!]]></definedName>
    <definedName name="conversion_gToTons"><![CDATA[#REF!]]></definedName>
    <definedName name="conversion_kgToTons" localSheetId="1"><![CDATA[#REF!]]></definedName>
    <definedName name="conversion_kgToTons" localSheetId="0"><![CDATA[#REF!]]></definedName>
    <definedName name="conversion_kgToTons"><![CDATA[#REF!]]></definedName>
    <definedName name="conversion_lbsToKg" localSheetId="1"><![CDATA[#REF!]]></definedName>
    <definedName name="conversion_lbsToKg" localSheetId="0"><![CDATA[#REF!]]></definedName>
    <definedName name="conversion_lbsToKg"><![CDATA[#REF!]]></definedName>
    <definedName name="Currency" localSheetId="1"><![CDATA[#REF!]]></definedName>
    <definedName name="Currency" localSheetId="0"><![CDATA[#REF!]]></definedName>
    <definedName name="Currency"><![CDATA[#REF!]]></definedName>
    <definedName name="Current_Quarter" localSheetId="1"><![CDATA[#REF!]]></definedName>
    <definedName name="Current_Quarter" localSheetId="0"><![CDATA[#REF!]]></definedName>
    <definedName name="Current_Quarter"><![CDATA[#REF!]]></definedName>
    <definedName name="date_end" localSheetId="1"><![CDATA[#REF!]]></definedName>
    <definedName name="date_end" localSheetId="0"><![CDATA[#REF!]]></definedName>
    <definedName name="date_end"><![CDATA[#REF!]]></definedName>
    <definedName name="date_start" localSheetId="1"><![CDATA[#REF!]]></definedName>
    <definedName name="date_start" localSheetId="0"><![CDATA[#REF!]]></definedName>
    <definedName name="date_start"><![CDATA[#REF!]]></definedName>
    <definedName name="GAV" localSheetId="1"><![CDATA[#REF!]]></definedName>
    <definedName name="GAV" localSheetId="0"><![CDATA[#REF!]]></definedName>
    <definedName name="GAV"><![CDATA[#REF!]]></definedName>
    <definedName name="Glossary"><![CDATA[#REF!]]></definedName>
    <definedName name="GRI_Index"><![CDATA['GRI Index'!$B$2]]></definedName>
    <definedName name="GWP_CH4" localSheetId="1"><![CDATA[#REF!]]></definedName>
    <definedName name="GWP_CH4" localSheetId="0"><![CDATA[#REF!]]></definedName>
    <definedName name="GWP_CH4"><![CDATA[#REF!]]></definedName>
    <definedName name="GWP_CO2" localSheetId="1"><![CDATA[#REF!]]></definedName>
    <definedName name="GWP_CO2" localSheetId="0"><![CDATA[#REF!]]></definedName>
    <definedName name="GWP_CO2"><![CDATA[#REF!]]></definedName>
    <definedName name="GWP_N2O" localSheetId="1"><![CDATA[#REF!]]></definedName>
    <definedName name="GWP_N2O" localSheetId="0"><![CDATA[#REF!]]></definedName>
    <definedName name="GWP_N2O"><![CDATA[#REF!]]></definedName>
    <definedName name="InputMethodSelection" localSheetId="1"><![CDATA[#REF!]]></definedName>
    <definedName name="InputMethodSelection" localSheetId="0"><![CDATA[#REF!]]></definedName>
    <definedName name="InputMethodSelection"><![CDATA[#REF!]]></definedName>
    <definedName name="IQ_ADDIN" hidden="1"><![CDATA["AUTO"]]></definedName>
    <definedName name="IQ_BALANCE_GOODS_APR_FC_UNUSED_UNUSED_UNUSED" hidden="1"><![CDATA["c8353"]]></definedName>
    <definedName name="IQ_BALANCE_GOODS_APR_UNUSED_UNUSED_UNUSED" hidden="1"><![CDATA["c7473"]]></definedName>
    <definedName name="IQ_BALANCE_GOODS_FC_UNUSED_UNUSED_UNUSED" hidden="1"><![CDATA["c7693"]]></definedName>
    <definedName name="IQ_BALANCE_GOODS_POP_FC_UNUSED_UNUSED_UNUSED" hidden="1"><![CDATA["c7913"]]></definedName>
    <definedName name="IQ_BALANCE_GOODS_POP_UNUSED_UNUSED_UNUSED" hidden="1"><![CDATA["c7033"]]></definedName>
    <definedName name="IQ_BALANCE_GOODS_UNUSED_UNUSED_UNUSED" hidden="1"><![CDATA["c6813"]]></definedName>
    <definedName name="IQ_BALANCE_GOODS_YOY_FC_UNUSED_UNUSED_UNUSED" hidden="1"><![CDATA["c8133"]]></definedName>
    <definedName name="IQ_BALANCE_GOODS_YOY_UNUSED_UNUSED_UNUSED" hidden="1"><![CDATA["c7253"]]></definedName>
    <definedName name="IQ_BALANCE_SERV_APR_FC_UNUSED_UNUSED_UNUSED" hidden="1"><![CDATA["c8355"]]></definedName>
    <definedName name="IQ_BALANCE_SERV_APR_UNUSED_UNUSED_UNUSED" hidden="1"><![CDATA["c7475"]]></definedName>
    <definedName name="IQ_BALANCE_SERV_FC_UNUSED_UNUSED_UNUSED" hidden="1"><![CDATA["c7695"]]></definedName>
    <definedName name="IQ_BALANCE_SERV_POP_FC_UNUSED_UNUSED_UNUSED" hidden="1"><![CDATA["c7915"]]></definedName>
    <definedName name="IQ_BALANCE_SERV_POP_UNUSED_UNUSED_UNUSED" hidden="1"><![CDATA["c7035"]]></definedName>
    <definedName name="IQ_BALANCE_SERV_UNUSED_UNUSED_UNUSED" hidden="1"><![CDATA["c6815"]]></definedName>
    <definedName name="IQ_BALANCE_SERV_YOY_FC_UNUSED_UNUSED_UNUSED" hidden="1"><![CDATA["c8135"]]></definedName>
    <definedName name="IQ_BALANCE_SERV_YOY_UNUSED_UNUSED_UNUSED" hidden="1"><![CDATA["c7255"]]></definedName>
    <definedName name="IQ_BALANCE_TRADE_APR_FC_UNUSED_UNUSED_UNUSED" hidden="1"><![CDATA["c8357"]]></definedName>
    <definedName name="IQ_BALANCE_TRADE_APR_UNUSED_UNUSED_UNUSED" hidden="1"><![CDATA["c7477"]]></definedName>
    <definedName name="IQ_BALANCE_TRADE_FC_UNUSED_UNUSED_UNUSED" hidden="1"><![CDATA["c7697"]]></definedName>
    <definedName name="IQ_BALANCE_TRADE_POP_FC_UNUSED_UNUSED_UNUSED" hidden="1"><![CDATA["c7917"]]></definedName>
    <definedName name="IQ_BALANCE_TRADE_POP_UNUSED_UNUSED_UNUSED" hidden="1"><![CDATA["c7037"]]></definedName>
    <definedName name="IQ_BALANCE_TRADE_UNUSED_UNUSED_UNUSED" hidden="1"><![CDATA["c6817"]]></definedName>
    <definedName name="IQ_BALANCE_TRADE_YOY_FC_UNUSED_UNUSED_UNUSED" hidden="1"><![CDATA["c8137"]]></definedName>
    <definedName name="IQ_BALANCE_TRADE_YOY_UNUSED_UNUSED_UNUSED" hidden="1"><![CDATA["c7257"]]></definedName>
    <definedName name="IQ_BUDGET_BALANCE_APR_FC_UNUSED_UNUSED_UNUSED" hidden="1"><![CDATA["c8359"]]></definedName>
    <definedName name="IQ_BUDGET_BALANCE_APR_UNUSED_UNUSED_UNUSED" hidden="1"><![CDATA["c7479"]]></definedName>
    <definedName name="IQ_BUDGET_BALANCE_FC_UNUSED_UNUSED_UNUSED" hidden="1"><![CDATA["c7699"]]></definedName>
    <definedName name="IQ_BUDGET_BALANCE_POP_FC_UNUSED_UNUSED_UNUSED" hidden="1"><![CDATA["c7919"]]></definedName>
    <definedName name="IQ_BUDGET_BALANCE_POP_UNUSED_UNUSED_UNUSED" hidden="1"><![CDATA["c7039"]]></definedName>
    <definedName name="IQ_BUDGET_BALANCE_UNUSED_UNUSED_UNUSED" hidden="1"><![CDATA["c6819"]]></definedName>
    <definedName name="IQ_BUDGET_BALANCE_YOY_FC_UNUSED_UNUSED_UNUSED" hidden="1"><![CDATA["c8139"]]></definedName>
    <definedName name="IQ_BUDGET_BALANCE_YOY_UNUSED_UNUSED_UNUSED" hidden="1"><![CDATA["c7259"]]></definedName>
    <definedName name="IQ_BUDGET_RECEIPTS_APR_FC_UNUSED_UNUSED_UNUSED" hidden="1"><![CDATA["c8361"]]></definedName>
    <definedName name="IQ_BUDGET_RECEIPTS_APR_UNUSED_UNUSED_UNUSED" hidden="1"><![CDATA["c7481"]]></definedName>
    <definedName name="IQ_BUDGET_RECEIPTS_FC_UNUSED_UNUSED_UNUSED" hidden="1"><![CDATA["c7701"]]></definedName>
    <definedName name="IQ_BUDGET_RECEIPTS_POP_FC_UNUSED_UNUSED_UNUSED" hidden="1"><![CDATA["c7921"]]></definedName>
    <definedName name="IQ_BUDGET_RECEIPTS_POP_UNUSED_UNUSED_UNUSED" hidden="1"><![CDATA["c7041"]]></definedName>
    <definedName name="IQ_BUDGET_RECEIPTS_UNUSED_UNUSED_UNUSED" hidden="1"><![CDATA["c6821"]]></definedName>
    <definedName name="IQ_BUDGET_RECEIPTS_YOY_FC_UNUSED_UNUSED_UNUSED" hidden="1"><![CDATA["c8141"]]></definedName>
    <definedName name="IQ_BUDGET_RECEIPTS_YOY_UNUSED_UNUSED_UNUSED" hidden="1"><![CDATA["c7261"]]></definedName>
    <definedName name="IQ_CH" hidden="1"><![CDATA[110000]]></definedName>
    <definedName name="IQ_CHANGE_INVENT_REAL_APR_FC_UNUSED_UNUSED_UNUSED" hidden="1"><![CDATA["c8500"]]></definedName>
    <definedName name="IQ_CHANGE_INVENT_REAL_APR_UNUSED_UNUSED_UNUSED" hidden="1"><![CDATA["c7620"]]></definedName>
    <definedName name="IQ_CHANGE_INVENT_REAL_FC_UNUSED_UNUSED_UNUSED" hidden="1"><![CDATA["c7840"]]></definedName>
    <definedName name="IQ_CHANGE_INVENT_REAL_POP_FC_UNUSED_UNUSED_UNUSED" hidden="1"><![CDATA["c8060"]]></definedName>
    <definedName name="IQ_CHANGE_INVENT_REAL_POP_UNUSED_UNUSED_UNUSED" hidden="1"><![CDATA["c7180"]]></definedName>
    <definedName name="IQ_CHANGE_INVENT_REAL_UNUSED_UNUSED_UNUSED" hidden="1"><![CDATA["c6960"]]></definedName>
    <definedName name="IQ_CHANGE_INVENT_REAL_YOY_FC_UNUSED_UNUSED_UNUSED" hidden="1"><![CDATA["c8280"]]></definedName>
    <definedName name="IQ_CHANGE_INVENT_REAL_YOY_UNUSED_UNUSED_UNUSED" hidden="1"><![CDATA["c7400"]]></definedName>
    <definedName name="IQ_CONTRACTS_OTHER_COMMODITIES_EQUITIES._FDIC" hidden="1"><![CDATA["c6522"]]></definedName>
    <definedName name="IQ_CORP_GOODS_PRICE_INDEX_APR_FC_UNUSED_UNUSED_UNUSED" hidden="1"><![CDATA["c8381"]]></definedName>
    <definedName name="IQ_CORP_GOODS_PRICE_INDEX_APR_UNUSED_UNUSED_UNUSED" hidden="1"><![CDATA["c7501"]]></definedName>
    <definedName name="IQ_CORP_GOODS_PRICE_INDEX_FC_UNUSED_UNUSED_UNUSED" hidden="1"><![CDATA["c7721"]]></definedName>
    <definedName name="IQ_CORP_GOODS_PRICE_INDEX_POP_FC_UNUSED_UNUSED_UNUSED" hidden="1"><![CDATA["c7941"]]></definedName>
    <definedName name="IQ_CORP_GOODS_PRICE_INDEX_POP_UNUSED_UNUSED_UNUSED" hidden="1"><![CDATA["c7061"]]></definedName>
    <definedName name="IQ_CORP_GOODS_PRICE_INDEX_UNUSED_UNUSED_UNUSED" hidden="1"><![CDATA["c6841"]]></definedName>
    <definedName name="IQ_CORP_GOODS_PRICE_INDEX_YOY_FC_UNUSED_UNUSED_UNUSED" hidden="1"><![CDATA["c8161"]]></definedName>
    <definedName name="IQ_CORP_GOODS_PRICE_INDEX_YOY_UNUSED_UNUSED_UNUSED" hidden="1"><![CDATA["c7281"]]></definedName>
    <definedName name="IQ_CQ" hidden="1"><![CDATA[5000]]></definedName>
    <definedName name="IQ_CURR_ACCT_BALANCE_APR_FC_UNUSED_UNUSED_UNUSED" hidden="1"><![CDATA["c8387"]]></definedName>
    <definedName name="IQ_CURR_ACCT_BALANCE_APR_UNUSED_UNUSED_UNUSED" hidden="1"><![CDATA["c7507"]]></definedName>
    <definedName name="IQ_CURR_ACCT_BALANCE_FC_UNUSED_UNUSED_UNUSED" hidden="1"><![CDATA["c7727"]]></definedName>
    <definedName name="IQ_CURR_ACCT_BALANCE_POP_FC_UNUSED_UNUSED_UNUSED" hidden="1"><![CDATA["c7947"]]></definedName>
    <definedName name="IQ_CURR_ACCT_BALANCE_POP_UNUSED_UNUSED_UNUSED" hidden="1"><![CDATA["c7067"]]></definedName>
    <definedName name="IQ_CURR_ACCT_BALANCE_UNUSED_UNUSED_UNUSED" hidden="1"><![CDATA["c6847"]]></definedName>
    <definedName name="IQ_CURR_ACCT_BALANCE_YOY_FC_UNUSED_UNUSED_UNUSED" hidden="1"><![CDATA["c8167"]]></definedName>
    <definedName name="IQ_CURR_ACCT_BALANCE_YOY_UNUSED_UNUSED_UNUSED" hidden="1"><![CDATA["c7287"]]></definedName>
    <definedName name="IQ_CY" hidden="1"><![CDATA[10000]]></definedName>
    <definedName name="IQ_DAILY" hidden="1"><![CDATA[500000]]></definedName>
    <definedName name="IQ_DNTM" hidden="1"><![CDATA[700000]]></definedName>
    <definedName name="IQ_ECO_METRIC_6825_UNUSED_UNUSED_UNUSED" hidden="1"><![CDATA["c6825"]]></definedName>
    <definedName name="IQ_ECO_METRIC_6839_UNUSED_UNUSED_UNUSED" hidden="1"><![CDATA["c6839"]]></definedName>
    <definedName name="IQ_ECO_METRIC_6896_UNUSED_UNUSED_UNUSED" hidden="1"><![CDATA["c6896"]]></definedName>
    <definedName name="IQ_ECO_METRIC_6897_UNUSED_UNUSED_UNUSED" hidden="1"><![CDATA["c6897"]]></definedName>
    <definedName name="IQ_ECO_METRIC_6988_UNUSED_UNUSED_UNUSED" hidden="1"><![CDATA["c6988"]]></definedName>
    <definedName name="IQ_ECO_METRIC_7045_UNUSED_UNUSED_UNUSED" hidden="1"><![CDATA["c7045"]]></definedName>
    <definedName name="IQ_ECO_METRIC_7059_UNUSED_UNUSED_UNUSED" hidden="1"><![CDATA["c7059"]]></definedName>
    <definedName name="IQ_ECO_METRIC_7116_UNUSED_UNUSED_UNUSED" hidden="1"><![CDATA["c7116"]]></definedName>
    <definedName name="IQ_ECO_METRIC_7117_UNUSED_UNUSED_UNUSED" hidden="1"><![CDATA["c7117"]]></definedName>
    <definedName name="IQ_ECO_METRIC_7208_UNUSED_UNUSED_UNUSED" hidden="1"><![CDATA["c7208"]]></definedName>
    <definedName name="IQ_ECO_METRIC_7265_UNUSED_UNUSED_UNUSED" hidden="1"><![CDATA["c7265"]]></definedName>
    <definedName name="IQ_ECO_METRIC_7279_UNUSED_UNUSED_UNUSED" hidden="1"><![CDATA["c7279"]]></definedName>
    <definedName name="IQ_ECO_METRIC_7336_UNUSED_UNUSED_UNUSED" hidden="1"><![CDATA["c7336"]]></definedName>
    <definedName name="IQ_ECO_METRIC_7337_UNUSED_UNUSED_UNUSED" hidden="1"><![CDATA["c7337"]]></definedName>
    <definedName name="IQ_ECO_METRIC_7428_UNUSED_UNUSED_UNUSED" hidden="1"><![CDATA["c7428"]]></definedName>
    <definedName name="IQ_ECO_METRIC_7556_UNUSED_UNUSED_UNUSED" hidden="1"><![CDATA["c7556"]]></definedName>
    <definedName name="IQ_ECO_METRIC_7557_UNUSED_UNUSED_UNUSED" hidden="1"><![CDATA["c7557"]]></definedName>
    <definedName name="IQ_ECO_METRIC_7648_UNUSED_UNUSED_UNUSED" hidden="1"><![CDATA["c7648"]]></definedName>
    <definedName name="IQ_ECO_METRIC_7705_UNUSED_UNUSED_UNUSED" hidden="1"><![CDATA["c7705"]]></definedName>
    <definedName name="IQ_ECO_METRIC_7719_UNUSED_UNUSED_UNUSED" hidden="1"><![CDATA["c7719"]]></definedName>
    <definedName name="IQ_ECO_METRIC_7776_UNUSED_UNUSED_UNUSED" hidden="1"><![CDATA["c7776"]]></definedName>
    <definedName name="IQ_ECO_METRIC_7777_UNUSED_UNUSED_UNUSED" hidden="1"><![CDATA["c7777"]]></definedName>
    <definedName name="IQ_ECO_METRIC_7868_UNUSED_UNUSED_UNUSED" hidden="1"><![CDATA["c7868"]]></definedName>
    <definedName name="IQ_ECO_METRIC_7925_UNUSED_UNUSED_UNUSED" hidden="1"><![CDATA["c7925"]]></definedName>
    <definedName name="IQ_ECO_METRIC_7939_UNUSED_UNUSED_UNUSED" hidden="1"><![CDATA["c7939"]]></definedName>
    <definedName name="IQ_ECO_METRIC_7996_UNUSED_UNUSED_UNUSED" hidden="1"><![CDATA["c7996"]]></definedName>
    <definedName name="IQ_ECO_METRIC_7997_UNUSED_UNUSED_UNUSED" hidden="1"><![CDATA["c7997"]]></definedName>
    <definedName name="IQ_ECO_METRIC_8088_UNUSED_UNUSED_UNUSED" hidden="1"><![CDATA["c8088"]]></definedName>
    <definedName name="IQ_ECO_METRIC_8145_UNUSED_UNUSED_UNUSED" hidden="1"><![CDATA["c8145"]]></definedName>
    <definedName name="IQ_ECO_METRIC_8159_UNUSED_UNUSED_UNUSED" hidden="1"><![CDATA["c8159"]]></definedName>
    <definedName name="IQ_ECO_METRIC_8216_UNUSED_UNUSED_UNUSED" hidden="1"><![CDATA["c8216"]]></definedName>
    <definedName name="IQ_ECO_METRIC_8217_UNUSED_UNUSED_UNUSED" hidden="1"><![CDATA["c8217"]]></definedName>
    <definedName name="IQ_ECO_METRIC_8308_UNUSED_UNUSED_UNUSED" hidden="1"><![CDATA["c8308"]]></definedName>
    <definedName name="IQ_ECO_METRIC_8436_UNUSED_UNUSED_UNUSED" hidden="1"><![CDATA["c8436"]]></definedName>
    <definedName name="IQ_ECO_METRIC_8437_UNUSED_UNUSED_UNUSED" hidden="1"><![CDATA["c8437"]]></definedName>
    <definedName name="IQ_ECO_METRIC_8528_UNUSED_UNUSED_UNUSED" hidden="1"><![CDATA["c8528"]]></definedName>
    <definedName name="IQ_EXPENSE_CODE_"><![CDATA["test"]]></definedName>
    <definedName name="IQ_EXPORTS_APR_FC_UNUSED_UNUSED_UNUSED" hidden="1"><![CDATA["c8401"]]></definedName>
    <definedName name="IQ_EXPORTS_APR_UNUSED_UNUSED_UNUSED" hidden="1"><![CDATA["c7521"]]></definedName>
    <definedName name="IQ_EXPORTS_FC_UNUSED_UNUSED_UNUSED" hidden="1"><![CDATA["c7741"]]></definedName>
    <definedName name="IQ_EXPORTS_GOODS_REAL_SAAR_APR_FC_UNUSED_UNUSED_UNUSED" hidden="1"><![CDATA["c8512"]]></definedName>
    <definedName name="IQ_EXPORTS_GOODS_REAL_SAAR_APR_UNUSED_UNUSED_UNUSED" hidden="1"><![CDATA["c7632"]]></definedName>
    <definedName name="IQ_EXPORTS_GOODS_REAL_SAAR_FC_UNUSED_UNUSED_UNUSED" hidden="1"><![CDATA["c7852"]]></definedName>
    <definedName name="IQ_EXPORTS_GOODS_REAL_SAAR_POP_FC_UNUSED_UNUSED_UNUSED" hidden="1"><![CDATA["c8072"]]></definedName>
    <definedName name="IQ_EXPORTS_GOODS_REAL_SAAR_POP_UNUSED_UNUSED_UNUSED" hidden="1"><![CDATA["c7192"]]></definedName>
    <definedName name="IQ_EXPORTS_GOODS_REAL_SAAR_UNUSED_UNUSED_UNUSED" hidden="1"><![CDATA["c6972"]]></definedName>
    <definedName name="IQ_EXPORTS_GOODS_REAL_SAAR_YOY_FC_UNUSED_UNUSED_UNUSED" hidden="1"><![CDATA["c8292"]]></definedName>
    <definedName name="IQ_EXPORTS_GOODS_REAL_SAAR_YOY_UNUSED_UNUSED_UNUSED" hidden="1"><![CDATA["c7412"]]></definedName>
    <definedName name="IQ_EXPORTS_POP_FC_UNUSED_UNUSED_UNUSED" hidden="1"><![CDATA["c7961"]]></definedName>
    <definedName name="IQ_EXPORTS_POP_UNUSED_UNUSED_UNUSED" hidden="1"><![CDATA["c7081"]]></definedName>
    <definedName name="IQ_EXPORTS_SERVICES_REAL_SAAR_APR_FC_UNUSED_UNUSED_UNUSED" hidden="1"><![CDATA["c8516"]]></definedName>
    <definedName name="IQ_EXPORTS_SERVICES_REAL_SAAR_APR_UNUSED_UNUSED_UNUSED" hidden="1"><![CDATA["c7636"]]></definedName>
    <definedName name="IQ_EXPORTS_SERVICES_REAL_SAAR_FC_UNUSED_UNUSED_UNUSED" hidden="1"><![CDATA["c7856"]]></definedName>
    <definedName name="IQ_EXPORTS_SERVICES_REAL_SAAR_POP_FC_UNUSED_UNUSED_UNUSED" hidden="1"><![CDATA["c8076"]]></definedName>
    <definedName name="IQ_EXPORTS_SERVICES_REAL_SAAR_POP_UNUSED_UNUSED_UNUSED" hidden="1"><![CDATA["c7196"]]></definedName>
    <definedName name="IQ_EXPORTS_SERVICES_REAL_SAAR_UNUSED_UNUSED_UNUSED" hidden="1"><![CDATA["c6976"]]></definedName>
    <definedName name="IQ_EXPORTS_SERVICES_REAL_SAAR_YOY_FC_UNUSED_UNUSED_UNUSED" hidden="1"><![CDATA["c8296"]]></definedName>
    <definedName name="IQ_EXPORTS_SERVICES_REAL_SAAR_YOY_UNUSED_UNUSED_UNUSED" hidden="1"><![CDATA["c7416"]]></definedName>
    <definedName name="IQ_EXPORTS_UNUSED_UNUSED_UNUSED" hidden="1"><![CDATA["c6861"]]></definedName>
    <definedName name="IQ_EXPORTS_YOY_FC_UNUSED_UNUSED_UNUSED" hidden="1"><![CDATA["c8181"]]></definedName>
    <definedName name="IQ_EXPORTS_YOY_UNUSED_UNUSED_UNUSED" hidden="1"><![CDATA["c7301"]]></definedName>
    <definedName name="IQ_FH" hidden="1"><![CDATA[100000]]></definedName>
    <definedName name="IQ_FIN_DIV_CURRENT_PORT_DEBT_TOTAL" hidden="1"><![CDATA["c5524"]]></definedName>
    <definedName name="IQ_FIN_DIV_CURRENT_PORT_LEASES_TOTAL" hidden="1"><![CDATA["c5523"]]></definedName>
    <definedName name="IQ_FIN_DIV_DEBT_LT_TOTAL" hidden="1"><![CDATA["c5526"]]></definedName>
    <definedName name="IQ_FIN_DIV_LEASES_LT_TOTAL" hidden="1"><![CDATA["c5525"]]></definedName>
    <definedName name="IQ_FIN_DIV_NOTES_PAY_TOTAL" hidden="1"><![CDATA["c5522"]]></definedName>
    <definedName name="IQ_FIXED_INVEST_APR_FC_UNUSED_UNUSED_UNUSED" hidden="1"><![CDATA["c8410"]]></definedName>
    <definedName name="IQ_FIXED_INVEST_APR_UNUSED_UNUSED_UNUSED" hidden="1"><![CDATA["c7530"]]></definedName>
    <definedName name="IQ_FIXED_INVEST_FC_UNUSED_UNUSED_UNUSED" hidden="1"><![CDATA["c7750"]]></definedName>
    <definedName name="IQ_FIXED_INVEST_POP_FC_UNUSED_UNUSED_UNUSED" hidden="1"><![CDATA["c7970"]]></definedName>
    <definedName name="IQ_FIXED_INVEST_POP_UNUSED_UNUSED_UNUSED" hidden="1"><![CDATA["c7090"]]></definedName>
    <definedName name="IQ_FIXED_INVEST_REAL_APR_FC_UNUSED_UNUSED_UNUSED" hidden="1"><![CDATA["c8518"]]></definedName>
    <definedName name="IQ_FIXED_INVEST_REAL_APR_UNUSED_UNUSED_UNUSED" hidden="1"><![CDATA["c7638"]]></definedName>
    <definedName name="IQ_FIXED_INVEST_REAL_FC_UNUSED_UNUSED_UNUSED" hidden="1"><![CDATA["c7858"]]></definedName>
    <definedName name="IQ_FIXED_INVEST_REAL_POP_FC_UNUSED_UNUSED_UNUSED" hidden="1"><![CDATA["c8078"]]></definedName>
    <definedName name="IQ_FIXED_INVEST_REAL_POP_UNUSED_UNUSED_UNUSED" hidden="1"><![CDATA["c7198"]]></definedName>
    <definedName name="IQ_FIXED_INVEST_REAL_UNUSED_UNUSED_UNUSED" hidden="1"><![CDATA["c6978"]]></definedName>
    <definedName name="IQ_FIXED_INVEST_REAL_YOY_FC_UNUSED_UNUSED_UNUSED" hidden="1"><![CDATA["c8298"]]></definedName>
    <definedName name="IQ_FIXED_INVEST_REAL_YOY_UNUSED_UNUSED_UNUSED" hidden="1"><![CDATA["c7418"]]></definedName>
    <definedName name="IQ_FIXED_INVEST_UNUSED_UNUSED_UNUSED" hidden="1"><![CDATA["c6870"]]></definedName>
    <definedName name="IQ_FIXED_INVEST_YOY_FC_UNUSED_UNUSED_UNUSED" hidden="1"><![CDATA["c8190"]]></definedName>
    <definedName name="IQ_FIXED_INVEST_YOY_UNUSED_UNUSED_UNUSED" hidden="1"><![CDATA["c7310"]]></definedName>
    <definedName name="IQ_FOREIGN_BRANCHES_U.S._BANKS_LOANS_FDIC" hidden="1"><![CDATA["c6438"]]></definedName>
    <definedName name="IQ_FQ" hidden="1"><![CDATA[500]]></definedName>
    <definedName name="IQ_FWD_CY" hidden="1"><![CDATA[10001]]></definedName>
    <definedName name="IQ_FWD_CY1" hidden="1"><![CDATA[10002]]></definedName>
    <definedName name="IQ_FWD_CY2" hidden="1"><![CDATA[10003]]></definedName>
    <definedName name="IQ_FWD_FY" hidden="1"><![CDATA[1001]]></definedName>
    <definedName name="IQ_FWD_FY1" hidden="1"><![CDATA[1002]]></definedName>
    <definedName name="IQ_FWD_FY2" hidden="1"><![CDATA[1003]]></definedName>
    <definedName name="IQ_FWD_Q" hidden="1"><![CDATA[501]]></definedName>
    <definedName name="IQ_FWD_Q1" hidden="1"><![CDATA[502]]></definedName>
    <definedName name="IQ_FWD_Q2" hidden="1"><![CDATA[503]]></definedName>
    <definedName name="IQ_FY" hidden="1"><![CDATA[1000]]></definedName>
    <definedName name="IQ_HOUSING_COMPLETIONS_SINGLE_FAM_APR_FC_UNUSED_UNUSED_UNUSED" hidden="1"><![CDATA["c8422"]]></definedName>
    <definedName name="IQ_HOUSING_COMPLETIONS_SINGLE_FAM_APR_UNUSED_UNUSED_UNUSED" hidden="1"><![CDATA["c7542"]]></definedName>
    <definedName name="IQ_HOUSING_COMPLETIONS_SINGLE_FAM_FC_UNUSED_UNUSED_UNUSED" hidden="1"><![CDATA["c7762"]]></definedName>
    <definedName name="IQ_HOUSING_COMPLETIONS_SINGLE_FAM_POP_FC_UNUSED_UNUSED_UNUSED" hidden="1"><![CDATA["c7982"]]></definedName>
    <definedName name="IQ_HOUSING_COMPLETIONS_SINGLE_FAM_POP_UNUSED_UNUSED_UNUSED" hidden="1"><![CDATA["c7102"]]></definedName>
    <definedName name="IQ_HOUSING_COMPLETIONS_SINGLE_FAM_UNUSED_UNUSED_UNUSED" hidden="1"><![CDATA["c6882"]]></definedName>
    <definedName name="IQ_HOUSING_COMPLETIONS_SINGLE_FAM_YOY_FC_UNUSED_UNUSED_UNUSED" hidden="1"><![CDATA["c8202"]]></definedName>
    <definedName name="IQ_HOUSING_COMPLETIONS_SINGLE_FAM_YOY_UNUSED_UNUSED_UNUSED" hidden="1"><![CDATA["c7322"]]></definedName>
    <definedName name="IQ_IMPORTS_GOODS_REAL_SAAR_APR_FC_UNUSED_UNUSED_UNUSED" hidden="1"><![CDATA["c8523"]]></definedName>
    <definedName name="IQ_IMPORTS_GOODS_REAL_SAAR_APR_UNUSED_UNUSED_UNUSED" hidden="1"><![CDATA["c7643"]]></definedName>
    <definedName name="IQ_IMPORTS_GOODS_REAL_SAAR_FC_UNUSED_UNUSED_UNUSED" hidden="1"><![CDATA["c7863"]]></definedName>
    <definedName name="IQ_IMPORTS_GOODS_REAL_SAAR_POP_FC_UNUSED_UNUSED_UNUSED" hidden="1"><![CDATA["c8083"]]></definedName>
    <definedName name="IQ_IMPORTS_GOODS_REAL_SAAR_POP_UNUSED_UNUSED_UNUSED" hidden="1"><![CDATA["c7203"]]></definedName>
    <definedName name="IQ_IMPORTS_GOODS_REAL_SAAR_UNUSED_UNUSED_UNUSED" hidden="1"><![CDATA["c6983"]]></definedName>
    <definedName name="IQ_IMPORTS_GOODS_REAL_SAAR_YOY_FC_UNUSED_UNUSED_UNUSED" hidden="1"><![CDATA["c8303"]]></definedName>
    <definedName name="IQ_IMPORTS_GOODS_REAL_SAAR_YOY_UNUSED_UNUSED_UNUSED" hidden="1"><![CDATA["c7423"]]></definedName>
    <definedName name="IQ_IMPORTS_GOODS_SERVICES_APR_FC_UNUSED_UNUSED_UNUSED" hidden="1"><![CDATA["c8429"]]></definedName>
    <definedName name="IQ_IMPORTS_GOODS_SERVICES_APR_UNUSED_UNUSED_UNUSED" hidden="1"><![CDATA["c7549"]]></definedName>
    <definedName name="IQ_IMPORTS_GOODS_SERVICES_FC_UNUSED_UNUSED_UNUSED" hidden="1"><![CDATA["c7769"]]></definedName>
    <definedName name="IQ_IMPORTS_GOODS_SERVICES_POP_FC_UNUSED_UNUSED_UNUSED" hidden="1"><![CDATA["c7989"]]></definedName>
    <definedName name="IQ_IMPORTS_GOODS_SERVICES_POP_UNUSED_UNUSED_UNUSED" hidden="1"><![CDATA["c7109"]]></definedName>
    <definedName name="IQ_IMPORTS_GOODS_SERVICES_REAL_SAAR_APR_FC_UNUSED_UNUSED_UNUSED" hidden="1"><![CDATA["c8524"]]></definedName>
    <definedName name="IQ_IMPORTS_GOODS_SERVICES_REAL_SAAR_APR_UNUSED_UNUSED_UNUSED" hidden="1"><![CDATA["c7644"]]></definedName>
    <definedName name="IQ_IMPORTS_GOODS_SERVICES_REAL_SAAR_FC_UNUSED_UNUSED_UNUSED" hidden="1"><![CDATA["c7864"]]></definedName>
    <definedName name="IQ_IMPORTS_GOODS_SERVICES_REAL_SAAR_POP_FC_UNUSED_UNUSED_UNUSED" hidden="1"><![CDATA["c8084"]]></definedName>
    <definedName name="IQ_IMPORTS_GOODS_SERVICES_REAL_SAAR_POP_UNUSED_UNUSED_UNUSED" hidden="1"><![CDATA["c7204"]]></definedName>
    <definedName name="IQ_IMPORTS_GOODS_SERVICES_REAL_SAAR_UNUSED_UNUSED_UNUSED" hidden="1"><![CDATA["c6984"]]></definedName>
    <definedName name="IQ_IMPORTS_GOODS_SERVICES_REAL_SAAR_YOY_FC_UNUSED_UNUSED_UNUSED" hidden="1"><![CDATA["c8304"]]></definedName>
    <definedName name="IQ_IMPORTS_GOODS_SERVICES_REAL_SAAR_YOY_UNUSED_UNUSED_UNUSED" hidden="1"><![CDATA["c7424"]]></definedName>
    <definedName name="IQ_IMPORTS_GOODS_SERVICES_UNUSED_UNUSED_UNUSED" hidden="1"><![CDATA["c6889"]]></definedName>
    <definedName name="IQ_IMPORTS_GOODS_SERVICES_YOY_FC_UNUSED_UNUSED_UNUSED" hidden="1"><![CDATA["c8209"]]></definedName>
    <definedName name="IQ_IMPORTS_GOODS_SERVICES_YOY_UNUSED_UNUSED_UNUSED" hidden="1"><![CDATA["c7329"]]></definedName>
    <definedName name="IQ_ISM_SERVICES_APR_FC_UNUSED_UNUSED_UNUSED" hidden="1"><![CDATA["c8443"]]></definedName>
    <definedName name="IQ_ISM_SERVICES_APR_UNUSED_UNUSED_UNUSED" hidden="1"><![CDATA["c7563"]]></definedName>
    <definedName name="IQ_ISM_SERVICES_FC_UNUSED_UNUSED_UNUSED" hidden="1"><![CDATA["c7783"]]></definedName>
    <definedName name="IQ_ISM_SERVICES_POP_FC_UNUSED_UNUSED_UNUSED" hidden="1"><![CDATA["c8003"]]></definedName>
    <definedName name="IQ_ISM_SERVICES_POP_UNUSED_UNUSED_UNUSED" hidden="1"><![CDATA["c7123"]]></definedName>
    <definedName name="IQ_ISM_SERVICES_UNUSED_UNUSED_UNUSED" hidden="1"><![CDATA["c6903"]]></definedName>
    <definedName name="IQ_ISM_SERVICES_YOY_FC_UNUSED_UNUSED_UNUSED" hidden="1"><![CDATA["c8223"]]></definedName>
    <definedName name="IQ_ISM_SERVICES_YOY_UNUSED_UNUSED_UNUSED" hidden="1"><![CDATA["c7343"]]></definedName>
    <definedName name="IQ_LATESTK" hidden="1"><![CDATA[1000]]></definedName>
    <definedName name="IQ_LATESTQ" hidden="1"><![CDATA[500]]></definedName>
    <definedName name="IQ_LTM" hidden="1"><![CDATA[2000]]></definedName>
    <definedName name="IQ_LTMMONTH" hidden="1"><![CDATA[120000]]></definedName>
    <definedName name="IQ_MEDIAN_NEW_HOME_SALES_APR_FC_UNUSED_UNUSED_UNUSED" hidden="1"><![CDATA["c8460"]]></definedName>
    <definedName name="IQ_MEDIAN_NEW_HOME_SALES_APR_UNUSED_UNUSED_UNUSED" hidden="1"><![CDATA["c7580"]]></definedName>
    <definedName name="IQ_MEDIAN_NEW_HOME_SALES_FC_UNUSED_UNUSED_UNUSED" hidden="1"><![CDATA["c7800"]]></definedName>
    <definedName name="IQ_MEDIAN_NEW_HOME_SALES_POP_FC_UNUSED_UNUSED_UNUSED" hidden="1"><![CDATA["c8020"]]></definedName>
    <definedName name="IQ_MEDIAN_NEW_HOME_SALES_POP_UNUSED_UNUSED_UNUSED" hidden="1"><![CDATA["c7140"]]></definedName>
    <definedName name="IQ_MEDIAN_NEW_HOME_SALES_UNUSED_UNUSED_UNUSED" hidden="1"><![CDATA["c6920"]]></definedName>
    <definedName name="IQ_MEDIAN_NEW_HOME_SALES_YOY_FC_UNUSED_UNUSED_UNUSED" hidden="1"><![CDATA["c8240"]]></definedName>
    <definedName name="IQ_MEDIAN_NEW_HOME_SALES_YOY_UNUSED_UNUSED_UNUSED" hidden="1"><![CDATA["c7360"]]></definedName>
    <definedName name="IQ_MONTH" hidden="1"><![CDATA[15000]]></definedName>
    <definedName name="IQ_MTD" hidden="1"><![CDATA[800000]]></definedName>
    <definedName name="IQ_NAMES_REVISION_DATE_" hidden="1"><![CDATA[42296.5370833333]]></definedName>
    <definedName name="IQ_NONRES_FIXED_INVEST_PRIV_APR_FC_UNUSED_UNUSED_UNUSED" hidden="1"><![CDATA["c8468"]]></definedName>
    <definedName name="IQ_NONRES_FIXED_INVEST_PRIV_APR_UNUSED_UNUSED_UNUSED" hidden="1"><![CDATA["c7588"]]></definedName>
    <definedName name="IQ_NONRES_FIXED_INVEST_PRIV_FC_UNUSED_UNUSED_UNUSED" hidden="1"><![CDATA["c7808"]]></definedName>
    <definedName name="IQ_NONRES_FIXED_INVEST_PRIV_POP_FC_UNUSED_UNUSED_UNUSED" hidden="1"><![CDATA["c8028"]]></definedName>
    <definedName name="IQ_NONRES_FIXED_INVEST_PRIV_POP_UNUSED_UNUSED_UNUSED" hidden="1"><![CDATA["c7148"]]></definedName>
    <definedName name="IQ_NONRES_FIXED_INVEST_PRIV_UNUSED_UNUSED_UNUSED" hidden="1"><![CDATA["c6928"]]></definedName>
    <definedName name="IQ_NONRES_FIXED_INVEST_PRIV_YOY_FC_UNUSED_UNUSED_UNUSED" hidden="1"><![CDATA["c8248"]]></definedName>
    <definedName name="IQ_NONRES_FIXED_INVEST_PRIV_YOY_UNUSED_UNUSED_UNUSED" hidden="1"><![CDATA["c7368"]]></definedName>
    <definedName name="IQ_NTM" hidden="1"><![CDATA[6000]]></definedName>
    <definedName name="IQ_OPENED55" hidden="1"><![CDATA[1]]></definedName>
    <definedName name="IQ_PRIVATE_CONST_TOTAL_APR_FC_UNUSED_UNUSED_UNUSED" hidden="1"><![CDATA["c8559"]]></definedName>
    <definedName name="IQ_PRIVATE_CONST_TOTAL_APR_UNUSED_UNUSED_UNUSED" hidden="1"><![CDATA["c7679"]]></definedName>
    <definedName name="IQ_PRIVATE_CONST_TOTAL_FC_UNUSED_UNUSED_UNUSED" hidden="1"><![CDATA["c7899"]]></definedName>
    <definedName name="IQ_PRIVATE_CONST_TOTAL_POP_FC_UNUSED_UNUSED_UNUSED" hidden="1"><![CDATA["c8119"]]></definedName>
    <definedName name="IQ_PRIVATE_CONST_TOTAL_POP_UNUSED_UNUSED_UNUSED" hidden="1"><![CDATA["c7239"]]></definedName>
    <definedName name="IQ_PRIVATE_CONST_TOTAL_UNUSED_UNUSED_UNUSED" hidden="1"><![CDATA["c7019"]]></definedName>
    <definedName name="IQ_PRIVATE_CONST_TOTAL_YOY_FC_UNUSED_UNUSED_UNUSED" hidden="1"><![CDATA["c8339"]]></definedName>
    <definedName name="IQ_PRIVATE_CONST_TOTAL_YOY_UNUSED_UNUSED_UNUSED" hidden="1"><![CDATA["c7459"]]></definedName>
    <definedName name="IQ_PRIVATE_RES_CONST_REAL_APR_FC_UNUSED_UNUSED_UNUSED" hidden="1"><![CDATA["c8535"]]></definedName>
    <definedName name="IQ_PRIVATE_RES_CONST_REAL_APR_UNUSED_UNUSED_UNUSED" hidden="1"><![CDATA["c7655"]]></definedName>
    <definedName name="IQ_PRIVATE_RES_CONST_REAL_FC_UNUSED_UNUSED_UNUSED" hidden="1"><![CDATA["c7875"]]></definedName>
    <definedName name="IQ_PRIVATE_RES_CONST_REAL_POP_FC_UNUSED_UNUSED_UNUSED" hidden="1"><![CDATA["c8095"]]></definedName>
    <definedName name="IQ_PRIVATE_RES_CONST_REAL_POP_UNUSED_UNUSED_UNUSED" hidden="1"><![CDATA["c7215"]]></definedName>
    <definedName name="IQ_PRIVATE_RES_CONST_REAL_UNUSED_UNUSED_UNUSED" hidden="1"><![CDATA["c6995"]]></definedName>
    <definedName name="IQ_PRIVATE_RES_CONST_REAL_YOY_FC_UNUSED_UNUSED_UNUSED" hidden="1"><![CDATA["c8315"]]></definedName>
    <definedName name="IQ_PRIVATE_RES_CONST_REAL_YOY_UNUSED_UNUSED_UNUSED" hidden="1"><![CDATA["c7435"]]></definedName>
    <definedName name="IQ_PURCHASES_EQUIP_NONRES_SAAR_APR_FC_UNUSED_UNUSED_UNUSED" hidden="1"><![CDATA["c8491"]]></definedName>
    <definedName name="IQ_PURCHASES_EQUIP_NONRES_SAAR_APR_UNUSED_UNUSED_UNUSED" hidden="1"><![CDATA["c7611"]]></definedName>
    <definedName name="IQ_PURCHASES_EQUIP_NONRES_SAAR_FC_UNUSED_UNUSED_UNUSED" hidden="1"><![CDATA["c7831"]]></definedName>
    <definedName name="IQ_PURCHASES_EQUIP_NONRES_SAAR_POP_FC_UNUSED_UNUSED_UNUSED" hidden="1"><![CDATA["c8051"]]></definedName>
    <definedName name="IQ_PURCHASES_EQUIP_NONRES_SAAR_POP_UNUSED_UNUSED_UNUSED" hidden="1"><![CDATA["c7171"]]></definedName>
    <definedName name="IQ_PURCHASES_EQUIP_NONRES_SAAR_UNUSED_UNUSED_UNUSED" hidden="1"><![CDATA["c6951"]]></definedName>
    <definedName name="IQ_PURCHASES_EQUIP_NONRES_SAAR_YOY_FC_UNUSED_UNUSED_UNUSED" hidden="1"><![CDATA["c8271"]]></definedName>
    <definedName name="IQ_PURCHASES_EQUIP_NONRES_SAAR_YOY_UNUSED_UNUSED_UNUSED" hidden="1"><![CDATA["c7391"]]></definedName>
    <definedName name="IQ_QTD" hidden="1"><![CDATA[750000]]></definedName>
    <definedName name="IQ_RES_CONST_REAL_APR_FC_UNUSED_UNUSED_UNUSED" hidden="1"><![CDATA["c8536"]]></definedName>
    <definedName name="IQ_RES_CONST_REAL_APR_UNUSED_UNUSED_UNUSED" hidden="1"><![CDATA["c7656"]]></definedName>
    <definedName name="IQ_RES_CONST_REAL_FC_UNUSED_UNUSED_UNUSED" hidden="1"><![CDATA["c7876"]]></definedName>
    <definedName name="IQ_RES_CONST_REAL_POP_FC_UNUSED_UNUSED_UNUSED" hidden="1"><![CDATA["c8096"]]></definedName>
    <definedName name="IQ_RES_CONST_REAL_POP_UNUSED_UNUSED_UNUSED" hidden="1"><![CDATA["c7216"]]></definedName>
    <definedName name="IQ_RES_CONST_REAL_SAAR_APR_FC_UNUSED_UNUSED_UNUSED" hidden="1"><![CDATA["c8537"]]></definedName>
    <definedName name="IQ_RES_CONST_REAL_SAAR_APR_UNUSED_UNUSED_UNUSED" hidden="1"><![CDATA["c7657"]]></definedName>
    <definedName name="IQ_RES_CONST_REAL_SAAR_FC_UNUSED_UNUSED_UNUSED" hidden="1"><![CDATA["c7877"]]></definedName>
    <definedName name="IQ_RES_CONST_REAL_SAAR_POP_FC_UNUSED_UNUSED_UNUSED" hidden="1"><![CDATA["c8097"]]></definedName>
    <definedName name="IQ_RES_CONST_REAL_SAAR_POP_UNUSED_UNUSED_UNUSED" hidden="1"><![CDATA["c7217"]]></definedName>
    <definedName name="IQ_RES_CONST_REAL_SAAR_UNUSED_UNUSED_UNUSED" hidden="1"><![CDATA["c6997"]]></definedName>
    <definedName name="IQ_RES_CONST_REAL_SAAR_YOY_FC_UNUSED_UNUSED_UNUSED" hidden="1"><![CDATA["c8317"]]></definedName>
    <definedName name="IQ_RES_CONST_REAL_SAAR_YOY_UNUSED_UNUSED_UNUSED" hidden="1"><![CDATA["c7437"]]></definedName>
    <definedName name="IQ_RES_CONST_REAL_UNUSED_UNUSED_UNUSED" hidden="1"><![CDATA["c6996"]]></definedName>
    <definedName name="IQ_RES_CONST_REAL_YOY_FC_UNUSED_UNUSED_UNUSED" hidden="1"><![CDATA["c8316"]]></definedName>
    <definedName name="IQ_RES_CONST_REAL_YOY_UNUSED_UNUSED_UNUSED" hidden="1"><![CDATA["c7436"]]></definedName>
    <definedName name="IQ_RES_CONST_SAAR_APR_FC_UNUSED_UNUSED_UNUSED" hidden="1"><![CDATA["c8540"]]></definedName>
    <definedName name="IQ_RES_CONST_SAAR_APR_UNUSED_UNUSED_UNUSED" hidden="1"><![CDATA["c7660"]]></definedName>
    <definedName name="IQ_RES_CONST_SAAR_FC_UNUSED_UNUSED_UNUSED" hidden="1"><![CDATA["c7880"]]></definedName>
    <definedName name="IQ_RES_CONST_SAAR_POP_FC_UNUSED_UNUSED_UNUSED" hidden="1"><![CDATA["c8100"]]></definedName>
    <definedName name="IQ_RES_CONST_SAAR_POP_UNUSED_UNUSED_UNUSED" hidden="1"><![CDATA["c7220"]]></definedName>
    <definedName name="IQ_RES_CONST_SAAR_UNUSED_UNUSED_UNUSED" hidden="1"><![CDATA["c7000"]]></definedName>
    <definedName name="IQ_RES_CONST_SAAR_YOY_FC_UNUSED_UNUSED_UNUSED" hidden="1"><![CDATA["c8320"]]></definedName>
    <definedName name="IQ_RES_CONST_SAAR_YOY_UNUSED_UNUSED_UNUSED" hidden="1"><![CDATA["c7440"]]></definedName>
    <definedName name="IQ_SHAREOUTSTANDING" hidden="1"><![CDATA["c1347"]]></definedName>
    <definedName name="IQ_TODAY" hidden="1"><![CDATA[0]]></definedName>
    <definedName name="IQ_WEEK" hidden="1"><![CDATA[50000]]></definedName>
    <definedName name="IQ_YTD" hidden="1"><![CDATA[3000]]></definedName>
    <definedName name="IQ_YTDMONTH" hidden="1"><![CDATA[130000]]></definedName>
    <definedName name="Last_Quarter"><![CDATA[#REF!]]></definedName>
    <definedName name="list_assets" localSheetId="1"><![CDATA[#REF!]]></definedName>
    <definedName name="list_assets" localSheetId="0"><![CDATA[#REF!]]></definedName>
    <definedName name="list_assets"><![CDATA[#REF!]]></definedName>
    <definedName name="Million"><![CDATA[10^6]]></definedName>
    <definedName name="NSWP_IFM"><![CDATA[#REF!]]></definedName>
    <definedName name="Our_Business___At_A_Glance" localSheetId="2"><![CDATA['Ausgrid Business'!$B$2]]></definedName>
    <definedName name="Our_Business___At_A_Glance"><![CDATA['PLUS ES Business'!$B$2]]></definedName>
    <definedName name="Output" localSheetId="1"><![CDATA[#REF!]]></definedName>
    <definedName name="Output" localSheetId="0"><![CDATA[#REF!]]></definedName>
    <definedName name="Output"><![CDATA[#REF!]]></definedName>
    <definedName name="PLUS_ES_Business_Overview"><![CDATA['PLUS ES Business'!$B$2]]></definedName>
    <definedName name="PLUS_ES_Emissions"><![CDATA['PLUS ES Emissions'!$B$2]]></definedName>
    <definedName name="PLUS_ES_Environment"><![CDATA['PLUS ES Environment'!$B$2]]></definedName>
    <definedName name="PLUS_ES_Health_and_Safety"><![CDATA['PLUS ES Health & Safety'!$B$2]]></definedName>
    <definedName name="PLUS_ES_Workforce"><![CDATA['PLUS ES Workforce'!$B$2]]></definedName>
    <definedName name="_xlnm.Print_Area" localSheetId="8"><![CDATA['Ausgrid Customer'!$B$2:$J$13]]></definedName>
    <definedName name="_xlnm.Print_Area" localSheetId="14"><![CDATA['Ausgrid Emissions'!$B$2:$M$56]]></definedName>
    <definedName name="_xlnm.Print_Area" localSheetId="10"><![CDATA['Ausgrid Environment'!$B$2:$M$59]]></definedName>
    <definedName name="_xlnm.Print_Area" localSheetId="12"><![CDATA['Ausgrid Power Supplied'!$B$2:$M$83]]></definedName>
    <definedName name="_xlnm.Print_Area" localSheetId="6"><![CDATA['Ausgrid Workforce'!$B$4:$AD$189]]></definedName>
    <definedName name="_xlnm.Print_Area" localSheetId="13"><![CDATA['GROUP Emissions'!$B$2:$L$53]]></definedName>
    <definedName name="_xlnm.Print_Area" localSheetId="9"><![CDATA['GROUP Environment'!$B$2:$M$58]]></definedName>
    <definedName name="_xlnm.Print_Area" localSheetId="16"><![CDATA['GROUP Health & Safety'!$B$2:$M$38]]></definedName>
    <definedName name="_xlnm.Print_Area" localSheetId="15"><![CDATA['PLUS ES Emissions'!$B$2:$M$35]]></definedName>
    <definedName name="_xlnm.Print_Area" localSheetId="11"><![CDATA['PLUS ES Environment'!$B$2:$L$42]]></definedName>
    <definedName name="_xlnm.Print_Area" localSheetId="17"><![CDATA['PLUS ES Health & Safety'!$B$2:$K$21]]></definedName>
    <definedName name="_xlnm.Print_Area" localSheetId="7"><![CDATA['PLUS ES Workforce'!$B$2:$AB$187]]></definedName>
    <definedName name="PriorPeriodAssets" localSheetId="1"><![CDATA[OFFSET(#REF!,0,0,COUNTA(#REF!)-1,1)]]></definedName>
    <definedName name="PriorPeriodAssets" localSheetId="0"><![CDATA[OFFSET(#REF!,0,0,COUNTA(#REF!)-1,1)]]></definedName>
    <definedName name="PriorPeriodAssets"><![CDATA[OFFSET(#REF!,0,0,COUNTA(#REF!)-1,1)]]></definedName>
    <definedName name="PriorPeriodData" localSheetId="1"><![CDATA[OFFSET(#REF!,0,0,COUNTA(#REF!)-1,COUNTA(#REF!))]]></definedName>
    <definedName name="PriorPeriodData" localSheetId="0"><![CDATA[OFFSET(#REF!,0,0,COUNTA(#REF!)-1,COUNTA(#REF!))]]></definedName>
    <definedName name="PriorPeriodData"><![CDATA[OFFSET(#REF!,0,0,COUNTA(#REF!)-1,COUNTA(#REF!))]]></definedName>
    <definedName name="PriorPeriodTitle" localSheetId="1"><![CDATA[OFFSET(#REF!,0,0,1,COUNTA(#REF!))]]></definedName>
    <definedName name="PriorPeriodTitle" localSheetId="0"><![CDATA[OFFSET(#REF!,0,0,1,COUNTA(#REF!))]]></definedName>
    <definedName name="PriorPeriodTitle"><![CDATA[OFFSET(#REF!,0,0,1,COUNTA(#REF!))]]></definedName>
    <definedName name="PSTshare" localSheetId="1"><![CDATA[#REF!]]></definedName>
    <definedName name="PSTshare" localSheetId="0"><![CDATA[#REF!]]></definedName>
    <definedName name="PSTshare"><![CDATA[#REF!]]></definedName>
    <definedName name="Revenue" localSheetId="1"><![CDATA[#REF!]]></definedName>
    <definedName name="Revenue" localSheetId="0"><![CDATA[#REF!]]></definedName>
    <definedName name="Revenue"><![CDATA[#REF!]]></definedName>
    <definedName name="table_AssetInformation" localSheetId="1"><![CDATA[#REF!]]></definedName>
    <definedName name="table_AssetInformation" localSheetId="0"><![CDATA[#REF!]]></definedName>
    <definedName name="table_AssetInformation"><![CDATA[#REF!]]></definedName>
    <definedName name="table_CoverPageAssets" localSheetId="1"><![CDATA[#REF!]]></definedName>
    <definedName name="table_CoverPageAssets" localSheetId="0"><![CDATA[#REF!]]></definedName>
    <definedName name="table_CoverPageAssets"><![CDATA[#REF!]]></definedName>
    <definedName name="table_DataComponents" localSheetId="1"><![CDATA[#REF!]]></definedName>
    <definedName name="table_DataComponents" localSheetId="0"><![CDATA[#REF!]]></definedName>
    <definedName name="table_DataComponents"><![CDATA[#REF!]]></definedName>
    <definedName name="table_emissionfactors_Elec" localSheetId="1"><![CDATA[#REF!]]></definedName>
    <definedName name="table_emissionfactors_Elec" localSheetId="0"><![CDATA[#REF!]]></definedName>
    <definedName name="table_emissionfactors_Elec"><![CDATA[#REF!]]></definedName>
    <definedName name="table_emissionfactors_Fuels" localSheetId="1"><![CDATA[#REF!]]></definedName>
    <definedName name="table_emissionfactors_Fuels" localSheetId="0"><![CDATA[#REF!]]></definedName>
    <definedName name="table_emissionfactors_Fuels"><![CDATA[#REF!]]></definedName>
    <definedName name="table_unitconversions" localSheetId="1"><![CDATA[#REF!]]></definedName>
    <definedName name="table_unitconversions" localSheetId="0"><![CDATA[#REF!]]></definedName>
    <definedName name="table_unitconversions"><![CDATA[#REF!]]></definedName>
    <definedName name="tableindex_unitconversionsEnd" localSheetId="1"><![CDATA[#REF!]]></definedName>
    <definedName name="tableindex_unitconversionsEnd" localSheetId="0"><![CDATA[#REF!]]></definedName>
    <definedName name="tableindex_unitconversionsEnd"><![CDATA[#REF!]]></definedName>
    <definedName name="tableindex_unitconversionsStart" localSheetId="1"><![CDATA[#REF!]]></definedName>
    <definedName name="tableindex_unitconversionsStart" localSheetId="0"><![CDATA[#REF!]]></definedName>
    <definedName name="tableindex_unitconversionsStart"><![CDATA[#REF!]]></definedName>
    <definedName name="vxc" localSheetId="1"><![CDATA[#REF!]]></definedName>
    <definedName name="vxc" localSheetId="14"><![CDATA[#REF!]]></definedName>
    <definedName name="vxc" localSheetId="0"><![CDATA[#REF!]]></definedName>
    <definedName name="vxc" localSheetId="13"><![CDATA[#REF!]]></definedName>
    <definedName name="vxc" localSheetId="15"><![CDATA[#REF!]]></definedName>
    <definedName name="vxc"><![CDATA[#REF!]]></definedName>
    <definedName name="Waste" localSheetId="9"><![CDATA['GROUP Environment'!$J$16]]></definedName>
    <definedName name="Waste"><![CDATA['Ausgrid Environment'!$J$16]]></definedName>
    <definedName name="Water_Dis" localSheetId="9"><![CDATA['GROUP Environment'!$J$32]]></definedName>
    <definedName name="Water_Dis"><![CDATA['Ausgrid Environment'!$J$32]]></definedName>
    <definedName name="year_1ago" localSheetId="1"><![CDATA[#REF!]]></definedName>
    <definedName name="year_1ago" localSheetId="0"><![CDATA[#REF!]]></definedName>
    <definedName name="year_1ago"><![CDATA[#REF!]]></definedName>
    <definedName name="year_current" localSheetId="1"><![CDATA[#REF!]]></definedName>
    <definedName name="year_current" localSheetId="0"><![CDATA[#REF!]]></definedName>
    <definedName name="year_current"><![CDATA[#REF!]]></definedName>
    <definedName name="year_PieChartSelection" localSheetId="1"><![CDATA[#REF!]]></definedName>
    <definedName name="year_PieChartSelection" localSheetId="0"><![CDATA[#REF!]]></definedName>
    <definedName name="year_PieChartSelection"><![CDATA[#REF!]]></definedName>
  </definedNames>
  <calcPr calcId="191028" calcMode="manual"/>
  <extLst>
    <ext uri="{140A7094-0E35-4892-8432-C4D2E57EDEB5}">
      <x15:workbookPr xmlns:x15="http://schemas.microsoft.com/office/spreadsheetml/2010/11/main" chartTrackingRefBase="1"/>
    </ext>
    <ext uri="{B58B0392-4F1F-4190-BB64-5DF3571DCE5F}">
      <xcalcf:calcFeatures xmlns:xcalcf="http://schemas.microsoft.com/office/spreadsheetml/2018/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8" i="7" l="1"/>
  <c r="H103" i="7"/>
  <c r="H86" i="7"/>
  <c r="H80" i="7"/>
  <c r="H54" i="7"/>
  <c r="H28" i="7"/>
  <c r="H22" i="7"/>
  <c r="H32" i="8"/>
  <c r="H24" i="8"/>
  <c r="H142" i="8"/>
  <c r="H134" i="8"/>
  <c r="H124" i="8"/>
  <c r="H116" i="8"/>
  <c r="H98" i="8"/>
  <c r="H90" i="8"/>
  <c r="F18" i="24"/>
  <c r="H81" i="8"/>
  <c r="I137" i="7"/>
  <c r="I136" i="7"/>
  <c r="I135" i="7"/>
  <c r="I134" i="7"/>
  <c r="F57" i="25"/>
  <c r="F58" i="25"/>
  <c r="F59" i="25"/>
  <c r="F60" i="25"/>
  <c r="F61" i="25"/>
  <c r="F22" i="22"/>
  <c r="F20" i="22"/>
  <c r="F11" i="23"/>
  <c r="F15" i="22"/>
  <c r="F13" i="22"/>
  <c r="F10" i="23"/>
  <c r="F12" i="22"/>
  <c r="F16" i="23"/>
  <c r="L53" i="23"/>
  <c r="I138" i="7"/>
  <c r="F63" i="25"/>
  <c r="F40" i="23"/>
  <c r="G52" i="9"/>
  <c r="H52" i="9"/>
  <c r="I52" i="9"/>
  <c r="J52" i="9"/>
  <c r="K52" i="9"/>
  <c r="L52" i="9"/>
  <c r="M52" i="9"/>
  <c r="I53" i="9"/>
  <c r="L53" i="9"/>
  <c r="G54" i="9"/>
  <c r="H54" i="9"/>
  <c r="I54" i="9"/>
  <c r="J54" i="9"/>
  <c r="K54" i="9"/>
  <c r="L54" i="9"/>
  <c r="M54" i="9"/>
  <c r="F15" i="24"/>
  <c r="F10" i="24"/>
  <c r="F6" i="24"/>
  <c r="F8" i="24"/>
  <c r="L10" i="22"/>
  <c r="I10" i="22"/>
  <c r="G23" i="24"/>
  <c r="G8" i="37"/>
  <c r="H8" i="37"/>
  <c r="I8" i="37"/>
  <c r="J8" i="37"/>
  <c r="K8" i="37"/>
  <c r="L8" i="37"/>
  <c r="M8" i="37"/>
  <c r="M23" i="24"/>
  <c r="L23" i="24"/>
  <c r="K23" i="24"/>
  <c r="J23" i="24"/>
  <c r="I23" i="24"/>
  <c r="H23" i="24"/>
  <c r="H25" i="9"/>
  <c r="H27" i="9"/>
  <c r="H28" i="9"/>
  <c r="H29" i="9"/>
  <c r="H30" i="9"/>
  <c r="H31" i="9"/>
  <c r="H24" i="9"/>
  <c r="G27" i="9"/>
  <c r="G28" i="9"/>
  <c r="G29" i="9"/>
  <c r="G30" i="9"/>
  <c r="G31" i="9"/>
  <c r="G25" i="9"/>
  <c r="G24" i="9"/>
  <c r="I21" i="9"/>
  <c r="J21" i="9"/>
  <c r="K21" i="9"/>
  <c r="L21" i="9"/>
  <c r="M21" i="9"/>
  <c r="H21" i="9"/>
  <c r="G21" i="9"/>
  <c r="F21" i="9"/>
  <c r="M19" i="9"/>
  <c r="M7" i="9"/>
  <c r="M6" i="9"/>
  <c r="F25" i="9"/>
  <c r="F27" i="9"/>
  <c r="F28" i="9"/>
  <c r="F29" i="9"/>
  <c r="F30" i="9"/>
  <c r="F31" i="9"/>
  <c r="F24" i="9"/>
  <c r="H33" i="26"/>
  <c r="G33" i="26"/>
  <c r="H32" i="26"/>
  <c r="G32" i="26"/>
  <c r="F33" i="26"/>
  <c r="F32" i="26"/>
  <c r="G12" i="9"/>
  <c r="G11" i="9"/>
  <c r="H11" i="9"/>
  <c r="G10" i="9"/>
  <c r="H10" i="9"/>
  <c r="F11" i="10"/>
  <c r="F10" i="10"/>
  <c r="F11" i="9"/>
  <c r="F10" i="9"/>
  <c r="F44" i="23"/>
  <c r="F43" i="23"/>
  <c r="F45" i="23"/>
  <c r="H14" i="23"/>
  <c r="H6" i="23"/>
  <c r="G46" i="23"/>
  <c r="G6" i="10"/>
  <c r="G45" i="23"/>
  <c r="H45" i="23"/>
  <c r="I45" i="23"/>
  <c r="J45" i="23"/>
  <c r="K45" i="23"/>
  <c r="L45" i="23"/>
  <c r="L47" i="23"/>
  <c r="L56" i="23"/>
  <c r="M52" i="23"/>
  <c r="H46" i="23"/>
  <c r="H6" i="10"/>
  <c r="I46" i="23"/>
  <c r="J46" i="23"/>
  <c r="J8" i="10"/>
  <c r="K46" i="23"/>
  <c r="K7" i="10"/>
  <c r="L46" i="23"/>
  <c r="L7" i="10"/>
  <c r="F21" i="22"/>
  <c r="I26" i="24"/>
  <c r="I32" i="26"/>
  <c r="J32" i="26"/>
  <c r="K32" i="26"/>
  <c r="L32" i="26"/>
  <c r="M32" i="26"/>
  <c r="I33" i="26"/>
  <c r="J33" i="26"/>
  <c r="K33" i="26"/>
  <c r="L33" i="26"/>
  <c r="M33" i="26"/>
  <c r="F14" i="22"/>
  <c r="F10" i="22"/>
  <c r="F19" i="22"/>
  <c r="F17" i="22"/>
  <c r="F6" i="22"/>
  <c r="F8" i="23"/>
  <c r="F12" i="13"/>
  <c r="K18" i="10"/>
  <c r="J18" i="10"/>
  <c r="I7" i="9"/>
  <c r="I20" i="23"/>
  <c r="I21" i="23"/>
  <c r="I27" i="22"/>
  <c r="I22" i="23"/>
  <c r="I28" i="22"/>
  <c r="I26" i="23"/>
  <c r="I32" i="22"/>
  <c r="I25" i="23"/>
  <c r="I31" i="22"/>
  <c r="I24" i="23"/>
  <c r="I30" i="22"/>
  <c r="H18" i="10"/>
  <c r="I18" i="10"/>
  <c r="I7" i="10"/>
  <c r="H16" i="10"/>
  <c r="G18" i="10"/>
  <c r="F46" i="23"/>
  <c r="L18" i="10"/>
  <c r="G7" i="9"/>
  <c r="K8" i="9"/>
  <c r="G19" i="9"/>
  <c r="J19" i="9"/>
  <c r="J8" i="9"/>
  <c r="G16" i="10"/>
  <c r="I19" i="9"/>
  <c r="J7" i="9"/>
  <c r="I16" i="10"/>
  <c r="H19" i="9"/>
  <c r="H18" i="23"/>
  <c r="H24" i="22"/>
  <c r="L6" i="9"/>
  <c r="G18" i="23"/>
  <c r="G24" i="22"/>
  <c r="J6" i="9"/>
  <c r="L16" i="10"/>
  <c r="K16" i="10"/>
  <c r="G32" i="9"/>
  <c r="J6" i="10"/>
  <c r="J16" i="10"/>
  <c r="I6" i="10"/>
  <c r="J7" i="10"/>
  <c r="G17" i="9"/>
  <c r="G6" i="9"/>
  <c r="L19" i="9"/>
  <c r="L8" i="9"/>
  <c r="K19" i="9"/>
  <c r="K6" i="9"/>
  <c r="L6" i="10"/>
  <c r="H7" i="10"/>
  <c r="L57" i="23"/>
  <c r="L58" i="23"/>
  <c r="M57" i="23"/>
  <c r="I8" i="9"/>
  <c r="I6" i="9"/>
  <c r="K6" i="10"/>
  <c r="G7" i="10"/>
  <c r="H8" i="9"/>
  <c r="L8" i="10"/>
  <c r="K8" i="10"/>
  <c r="L7" i="9"/>
  <c r="H6" i="9"/>
  <c r="K7" i="9"/>
  <c r="I8" i="10"/>
  <c r="H8" i="10"/>
  <c r="G8" i="9"/>
  <c r="G8" i="10"/>
  <c r="H7" i="9"/>
  <c r="M8" i="9"/>
  <c r="F33" i="9"/>
  <c r="F18" i="23"/>
  <c r="F24" i="22"/>
  <c r="F17" i="9"/>
  <c r="F16" i="10"/>
  <c r="F8" i="10"/>
  <c r="F8" i="9"/>
  <c r="F19" i="9"/>
  <c r="F6" i="10"/>
  <c r="F18" i="10"/>
  <c r="F6" i="9"/>
  <c r="F7" i="10"/>
  <c r="F7" i="9"/>
  <c r="I18" i="23"/>
  <c r="I24" i="22"/>
  <c r="I35" i="23"/>
  <c r="I26" i="22"/>
  <c r="I41" i="22"/>
  <c r="F32" i="9"/>
  <c r="I115" i="25"/>
  <c r="G115" i="25"/>
  <c r="F115" i="25"/>
  <c r="F56" i="13"/>
  <c r="F8" i="13"/>
  <c r="F8" i="22"/>
  <c r="F173" i="25"/>
  <c r="H120" i="7"/>
  <c r="F74" i="25"/>
  <c r="F75" i="25"/>
  <c r="F76" i="25"/>
  <c r="F77" i="25"/>
  <c r="G74" i="25"/>
  <c r="G75" i="25"/>
  <c r="G76" i="25"/>
  <c r="G77" i="25"/>
  <c r="G78" i="25"/>
  <c r="G80" i="25"/>
  <c r="I75" i="8"/>
  <c r="I76" i="8"/>
  <c r="I77" i="8"/>
  <c r="I78" i="8"/>
  <c r="I66" i="7"/>
  <c r="I67" i="7"/>
  <c r="I68" i="7"/>
  <c r="G25" i="8"/>
  <c r="G17" i="8"/>
  <c r="F25" i="8"/>
  <c r="F17" i="8"/>
  <c r="I11" i="8"/>
  <c r="F49" i="25"/>
  <c r="G49" i="25"/>
  <c r="I49" i="25"/>
  <c r="F50" i="25"/>
  <c r="F51" i="25"/>
  <c r="F52" i="25"/>
  <c r="F53" i="25"/>
  <c r="G57" i="25"/>
  <c r="G58" i="25"/>
  <c r="G59" i="25"/>
  <c r="G60" i="25"/>
  <c r="G61" i="25"/>
  <c r="G50" i="25"/>
  <c r="G51" i="25"/>
  <c r="I51" i="25"/>
  <c r="G52" i="25"/>
  <c r="G53" i="25"/>
  <c r="H57" i="25"/>
  <c r="H58" i="25"/>
  <c r="H59" i="25"/>
  <c r="H60" i="25"/>
  <c r="H61" i="25"/>
  <c r="H62" i="25"/>
  <c r="H49" i="25"/>
  <c r="H50" i="25"/>
  <c r="H51" i="25"/>
  <c r="H52" i="25"/>
  <c r="H53" i="25"/>
  <c r="H54" i="25"/>
  <c r="I44" i="8"/>
  <c r="F57" i="8"/>
  <c r="H65" i="8"/>
  <c r="F179" i="25"/>
  <c r="F69" i="13"/>
  <c r="I152" i="25"/>
  <c r="F182" i="25"/>
  <c r="F184" i="25"/>
  <c r="F149" i="25"/>
  <c r="G149" i="25"/>
  <c r="H149" i="25"/>
  <c r="G137" i="25"/>
  <c r="F137" i="25"/>
  <c r="I137" i="25"/>
  <c r="G138" i="25"/>
  <c r="G139" i="25"/>
  <c r="G140" i="25"/>
  <c r="G141" i="25"/>
  <c r="G142" i="25"/>
  <c r="F138" i="25"/>
  <c r="F139" i="25"/>
  <c r="F140" i="25"/>
  <c r="F141" i="25"/>
  <c r="F142" i="25"/>
  <c r="H143" i="25"/>
  <c r="I143" i="25"/>
  <c r="H138" i="25"/>
  <c r="H139" i="25"/>
  <c r="H140" i="25"/>
  <c r="H141" i="25"/>
  <c r="H142" i="25"/>
  <c r="H137" i="25"/>
  <c r="H134" i="25"/>
  <c r="I134" i="25"/>
  <c r="I105" i="25"/>
  <c r="F99" i="25"/>
  <c r="G99" i="25"/>
  <c r="F100" i="25"/>
  <c r="G100" i="25"/>
  <c r="I100" i="25"/>
  <c r="F101" i="25"/>
  <c r="G101" i="25"/>
  <c r="F102" i="25"/>
  <c r="G102" i="25"/>
  <c r="F103" i="25"/>
  <c r="G103" i="25"/>
  <c r="F104" i="25"/>
  <c r="G104" i="25"/>
  <c r="I104" i="25"/>
  <c r="H106" i="25"/>
  <c r="I82" i="25"/>
  <c r="H44" i="25"/>
  <c r="H43" i="25"/>
  <c r="H129" i="7"/>
  <c r="F15" i="13"/>
  <c r="F182" i="8"/>
  <c r="F185" i="8"/>
  <c r="I118" i="8"/>
  <c r="I119" i="8"/>
  <c r="I120" i="8"/>
  <c r="I121" i="8"/>
  <c r="I122" i="8"/>
  <c r="I123" i="8"/>
  <c r="G124" i="8"/>
  <c r="F124" i="8"/>
  <c r="I136" i="8"/>
  <c r="I137" i="8"/>
  <c r="I138" i="8"/>
  <c r="I139" i="8"/>
  <c r="I140" i="8"/>
  <c r="I141" i="8"/>
  <c r="G142" i="8"/>
  <c r="F142" i="8"/>
  <c r="F64" i="8"/>
  <c r="F181" i="7"/>
  <c r="F187" i="25"/>
  <c r="F178" i="7"/>
  <c r="I128" i="7"/>
  <c r="G129" i="7"/>
  <c r="F129" i="7"/>
  <c r="I94" i="7"/>
  <c r="I88" i="7"/>
  <c r="I89" i="7"/>
  <c r="I90" i="7"/>
  <c r="I91" i="7"/>
  <c r="I92" i="7"/>
  <c r="I93" i="7"/>
  <c r="H95" i="7"/>
  <c r="H71" i="7"/>
  <c r="I55" i="7"/>
  <c r="I49" i="7"/>
  <c r="I43" i="7"/>
  <c r="I39" i="7"/>
  <c r="I38" i="7"/>
  <c r="I33" i="7"/>
  <c r="I30" i="7"/>
  <c r="I29" i="7"/>
  <c r="I23" i="7"/>
  <c r="I17" i="7"/>
  <c r="I11" i="7"/>
  <c r="F12" i="7"/>
  <c r="G17" i="13"/>
  <c r="H96" i="25"/>
  <c r="G95" i="25"/>
  <c r="F95" i="25"/>
  <c r="I95" i="25"/>
  <c r="G94" i="25"/>
  <c r="F94" i="25"/>
  <c r="G93" i="25"/>
  <c r="G92" i="25"/>
  <c r="F92" i="25"/>
  <c r="F93" i="25"/>
  <c r="F91" i="25"/>
  <c r="F97" i="25"/>
  <c r="G91" i="25"/>
  <c r="I101" i="8"/>
  <c r="I102" i="8"/>
  <c r="I103" i="8"/>
  <c r="I104" i="8"/>
  <c r="I105" i="8"/>
  <c r="I100" i="8"/>
  <c r="G106" i="8"/>
  <c r="H106" i="8"/>
  <c r="F106" i="8"/>
  <c r="I92" i="8"/>
  <c r="I93" i="8"/>
  <c r="I94" i="8"/>
  <c r="I95" i="8"/>
  <c r="I96" i="8"/>
  <c r="I97" i="8"/>
  <c r="G98" i="8"/>
  <c r="F98" i="8"/>
  <c r="G112" i="7"/>
  <c r="G125" i="25"/>
  <c r="H112" i="7"/>
  <c r="H125" i="25"/>
  <c r="F112" i="7"/>
  <c r="G95" i="7"/>
  <c r="F95" i="7"/>
  <c r="I82" i="7"/>
  <c r="I85" i="7"/>
  <c r="I83" i="7"/>
  <c r="I84" i="7"/>
  <c r="I86" i="7"/>
  <c r="I77" i="7"/>
  <c r="I78" i="7"/>
  <c r="G86" i="7"/>
  <c r="F86" i="7"/>
  <c r="G15" i="13"/>
  <c r="I21" i="7"/>
  <c r="G33" i="9"/>
  <c r="H33" i="9"/>
  <c r="H32" i="9"/>
  <c r="J48" i="7"/>
  <c r="L11" i="7"/>
  <c r="K12" i="7"/>
  <c r="J22" i="7"/>
  <c r="J17" i="7"/>
  <c r="J54" i="7"/>
  <c r="K54" i="7"/>
  <c r="K49" i="7"/>
  <c r="K48" i="7"/>
  <c r="I73" i="7"/>
  <c r="M187" i="25"/>
  <c r="P187" i="25"/>
  <c r="S187" i="25"/>
  <c r="V187" i="25"/>
  <c r="Y187" i="25"/>
  <c r="M186" i="25"/>
  <c r="P186" i="25"/>
  <c r="S186" i="25"/>
  <c r="V186" i="25"/>
  <c r="Y186" i="25"/>
  <c r="M185" i="25"/>
  <c r="P185" i="25"/>
  <c r="S185" i="25"/>
  <c r="V185" i="25"/>
  <c r="Y185" i="25"/>
  <c r="M184" i="25"/>
  <c r="P184" i="25"/>
  <c r="S184" i="25"/>
  <c r="V184" i="25"/>
  <c r="Y184" i="25"/>
  <c r="M183" i="25"/>
  <c r="P183" i="25"/>
  <c r="S183" i="25"/>
  <c r="V183" i="25"/>
  <c r="Y183" i="25"/>
  <c r="M182" i="25"/>
  <c r="P182" i="25"/>
  <c r="S182" i="25"/>
  <c r="V182" i="25"/>
  <c r="Y182" i="25"/>
  <c r="J183" i="25"/>
  <c r="J185" i="25"/>
  <c r="J186" i="25"/>
  <c r="J187" i="25"/>
  <c r="F185" i="25"/>
  <c r="F186" i="25"/>
  <c r="J182" i="25"/>
  <c r="M179" i="25"/>
  <c r="P179" i="25"/>
  <c r="S179" i="25"/>
  <c r="V179" i="25"/>
  <c r="Y179" i="25"/>
  <c r="J179" i="25"/>
  <c r="M176" i="25"/>
  <c r="P176" i="25"/>
  <c r="S176" i="25"/>
  <c r="V176" i="25"/>
  <c r="Y176" i="25"/>
  <c r="J176" i="25"/>
  <c r="F176" i="25"/>
  <c r="G151" i="25"/>
  <c r="H151" i="25"/>
  <c r="G150" i="25"/>
  <c r="F150" i="25"/>
  <c r="I150" i="25"/>
  <c r="H150" i="25"/>
  <c r="F151" i="25"/>
  <c r="G133" i="25"/>
  <c r="H133" i="25"/>
  <c r="G132" i="25"/>
  <c r="H132" i="25"/>
  <c r="F133" i="25"/>
  <c r="F132" i="25"/>
  <c r="G131" i="25"/>
  <c r="H131" i="25"/>
  <c r="G130" i="25"/>
  <c r="H130" i="25"/>
  <c r="G129" i="25"/>
  <c r="H129" i="25"/>
  <c r="F130" i="25"/>
  <c r="F131" i="25"/>
  <c r="F129" i="25"/>
  <c r="I129" i="25"/>
  <c r="G123" i="25"/>
  <c r="H123" i="25"/>
  <c r="G122" i="25"/>
  <c r="H122" i="25"/>
  <c r="G121" i="25"/>
  <c r="H121" i="25"/>
  <c r="G120" i="25"/>
  <c r="H120" i="25"/>
  <c r="G119" i="25"/>
  <c r="H119" i="25"/>
  <c r="G118" i="25"/>
  <c r="H118" i="25"/>
  <c r="F119" i="25"/>
  <c r="F120" i="25"/>
  <c r="F121" i="25"/>
  <c r="F122" i="25"/>
  <c r="F123" i="25"/>
  <c r="F118" i="25"/>
  <c r="I118" i="25"/>
  <c r="H115" i="25"/>
  <c r="G114" i="25"/>
  <c r="H114" i="25"/>
  <c r="I114" i="25"/>
  <c r="G113" i="25"/>
  <c r="H113" i="25"/>
  <c r="I113" i="25"/>
  <c r="F114" i="25"/>
  <c r="F113" i="25"/>
  <c r="G112" i="25"/>
  <c r="H112" i="25"/>
  <c r="G111" i="25"/>
  <c r="G110" i="25"/>
  <c r="G116" i="25"/>
  <c r="H111" i="25"/>
  <c r="H110" i="25"/>
  <c r="F111" i="25"/>
  <c r="F112" i="25"/>
  <c r="F110" i="25"/>
  <c r="I110" i="25"/>
  <c r="H88" i="25"/>
  <c r="H89" i="25"/>
  <c r="G87" i="25"/>
  <c r="G86" i="25"/>
  <c r="F87" i="25"/>
  <c r="F86" i="25"/>
  <c r="H79" i="25"/>
  <c r="I79" i="25"/>
  <c r="H74" i="25"/>
  <c r="H75" i="25"/>
  <c r="H76" i="25"/>
  <c r="H77" i="25"/>
  <c r="H78" i="25"/>
  <c r="F78" i="25"/>
  <c r="G69" i="25"/>
  <c r="H69" i="25"/>
  <c r="F69" i="25"/>
  <c r="G44" i="25"/>
  <c r="F44" i="25"/>
  <c r="I44" i="25"/>
  <c r="G43" i="25"/>
  <c r="F43" i="25"/>
  <c r="I43" i="25"/>
  <c r="G39" i="25"/>
  <c r="G38" i="25"/>
  <c r="F39" i="25"/>
  <c r="F38" i="25"/>
  <c r="J34" i="25"/>
  <c r="K34" i="25"/>
  <c r="G30" i="25"/>
  <c r="F30" i="25"/>
  <c r="H30" i="25"/>
  <c r="G29" i="25"/>
  <c r="F29" i="25"/>
  <c r="I29" i="25"/>
  <c r="H29" i="25"/>
  <c r="G28" i="25"/>
  <c r="H28" i="25"/>
  <c r="G27" i="25"/>
  <c r="H27" i="25"/>
  <c r="F27" i="25"/>
  <c r="F28" i="25"/>
  <c r="I28" i="25"/>
  <c r="G26" i="25"/>
  <c r="H26" i="25"/>
  <c r="F26" i="25"/>
  <c r="H23" i="25"/>
  <c r="H24" i="25"/>
  <c r="G22" i="25"/>
  <c r="H22" i="25"/>
  <c r="F22" i="25"/>
  <c r="G21" i="25"/>
  <c r="H21" i="25"/>
  <c r="F21" i="25"/>
  <c r="G20" i="25"/>
  <c r="H20" i="25"/>
  <c r="G19" i="25"/>
  <c r="H19" i="25"/>
  <c r="F19" i="25"/>
  <c r="I19" i="25"/>
  <c r="F20" i="25"/>
  <c r="I20" i="25"/>
  <c r="G18" i="25"/>
  <c r="H18" i="25"/>
  <c r="F18" i="25"/>
  <c r="G11" i="25"/>
  <c r="H11" i="25"/>
  <c r="F11" i="25"/>
  <c r="F6" i="25"/>
  <c r="M6" i="25"/>
  <c r="P6" i="25"/>
  <c r="S6" i="25"/>
  <c r="V6" i="25"/>
  <c r="Y6" i="25"/>
  <c r="J6" i="25"/>
  <c r="M5" i="25"/>
  <c r="P5" i="25"/>
  <c r="S5" i="25"/>
  <c r="V5" i="25"/>
  <c r="Y5" i="25"/>
  <c r="J5" i="25"/>
  <c r="F5" i="25"/>
  <c r="G54" i="26"/>
  <c r="H54" i="26"/>
  <c r="I54" i="26"/>
  <c r="J54" i="26"/>
  <c r="K54" i="26"/>
  <c r="L54" i="26"/>
  <c r="M54" i="26"/>
  <c r="G53" i="26"/>
  <c r="I53" i="26"/>
  <c r="L53" i="26"/>
  <c r="G52" i="26"/>
  <c r="H52" i="26"/>
  <c r="I52" i="26"/>
  <c r="J52" i="26"/>
  <c r="K52" i="26"/>
  <c r="L52" i="26"/>
  <c r="M52" i="26"/>
  <c r="F53" i="26"/>
  <c r="F54" i="26"/>
  <c r="F52" i="26"/>
  <c r="G50" i="26"/>
  <c r="H50" i="26"/>
  <c r="I50" i="26"/>
  <c r="J50" i="26"/>
  <c r="K50" i="26"/>
  <c r="L50" i="26"/>
  <c r="M50" i="26"/>
  <c r="F50" i="26"/>
  <c r="F43" i="26"/>
  <c r="F39" i="26"/>
  <c r="F40" i="26"/>
  <c r="F38" i="26"/>
  <c r="M8" i="13"/>
  <c r="L8" i="13"/>
  <c r="K8" i="13"/>
  <c r="J8" i="13"/>
  <c r="I8" i="13"/>
  <c r="H8" i="13"/>
  <c r="G8" i="13"/>
  <c r="G134" i="8"/>
  <c r="F134" i="8"/>
  <c r="I130" i="8"/>
  <c r="I129" i="8"/>
  <c r="I128" i="8"/>
  <c r="G116" i="8"/>
  <c r="F116" i="8"/>
  <c r="I112" i="8"/>
  <c r="I111" i="8"/>
  <c r="I110" i="8"/>
  <c r="I116" i="8"/>
  <c r="J178" i="7"/>
  <c r="J184" i="25"/>
  <c r="G138" i="7"/>
  <c r="F138" i="7"/>
  <c r="I127" i="7"/>
  <c r="I126" i="7"/>
  <c r="I125" i="7"/>
  <c r="I124" i="7"/>
  <c r="I123" i="7"/>
  <c r="I122" i="7"/>
  <c r="G120" i="7"/>
  <c r="F120" i="7"/>
  <c r="I119" i="7"/>
  <c r="I118" i="7"/>
  <c r="I117" i="7"/>
  <c r="I116" i="7"/>
  <c r="I110" i="7"/>
  <c r="I109" i="7"/>
  <c r="I108" i="7"/>
  <c r="I107" i="7"/>
  <c r="I106" i="7"/>
  <c r="I105" i="7"/>
  <c r="G103" i="7"/>
  <c r="F103" i="7"/>
  <c r="I102" i="7"/>
  <c r="I101" i="7"/>
  <c r="I100" i="7"/>
  <c r="I99" i="7"/>
  <c r="I103" i="7"/>
  <c r="K28" i="7"/>
  <c r="J28" i="7"/>
  <c r="R17" i="7"/>
  <c r="R17" i="8"/>
  <c r="O23" i="7"/>
  <c r="O17" i="7"/>
  <c r="AD11" i="7"/>
  <c r="AB23" i="7"/>
  <c r="AC17" i="7"/>
  <c r="AA11" i="7"/>
  <c r="Z17" i="7"/>
  <c r="X11" i="7"/>
  <c r="V23" i="7"/>
  <c r="X17" i="8"/>
  <c r="X25" i="8"/>
  <c r="X39" i="8"/>
  <c r="O11" i="7"/>
  <c r="M12" i="7"/>
  <c r="H32" i="25"/>
  <c r="G90" i="8"/>
  <c r="F90" i="8"/>
  <c r="G80" i="7"/>
  <c r="F80" i="7"/>
  <c r="I79" i="7"/>
  <c r="I79" i="8"/>
  <c r="G81" i="8"/>
  <c r="F81" i="8"/>
  <c r="H48" i="7"/>
  <c r="I58" i="8"/>
  <c r="I59" i="8"/>
  <c r="I60" i="8"/>
  <c r="G64" i="8"/>
  <c r="I50" i="8"/>
  <c r="I51" i="8"/>
  <c r="I52" i="8"/>
  <c r="G56" i="8"/>
  <c r="F56" i="8"/>
  <c r="I26" i="8"/>
  <c r="I27" i="8"/>
  <c r="I28" i="8"/>
  <c r="G32" i="8"/>
  <c r="F32" i="8"/>
  <c r="I18" i="8"/>
  <c r="I19" i="8"/>
  <c r="I20" i="8"/>
  <c r="G24" i="8"/>
  <c r="F24" i="8"/>
  <c r="G22" i="7"/>
  <c r="F22" i="7"/>
  <c r="G71" i="7"/>
  <c r="F71" i="7"/>
  <c r="I65" i="7"/>
  <c r="I69" i="7"/>
  <c r="I70" i="7"/>
  <c r="I71" i="7"/>
  <c r="I50" i="7"/>
  <c r="I51" i="7"/>
  <c r="I53" i="7"/>
  <c r="I52" i="7"/>
  <c r="G54" i="7"/>
  <c r="F54" i="7"/>
  <c r="G48" i="7"/>
  <c r="F48" i="7"/>
  <c r="I44" i="7"/>
  <c r="I45" i="7"/>
  <c r="I46" i="7"/>
  <c r="I47" i="7"/>
  <c r="G28" i="7"/>
  <c r="F28" i="7"/>
  <c r="I27" i="7"/>
  <c r="I24" i="7"/>
  <c r="I25" i="7"/>
  <c r="I26" i="7"/>
  <c r="I18" i="7"/>
  <c r="I19" i="7"/>
  <c r="I20" i="7"/>
  <c r="K64" i="8"/>
  <c r="L11" i="8"/>
  <c r="J12" i="8"/>
  <c r="K57" i="8"/>
  <c r="K56" i="8"/>
  <c r="J64" i="8"/>
  <c r="J56" i="8"/>
  <c r="K32" i="8"/>
  <c r="K24" i="8"/>
  <c r="J32" i="8"/>
  <c r="J24" i="8"/>
  <c r="K22" i="7"/>
  <c r="Z11" i="25"/>
  <c r="AA11" i="8"/>
  <c r="Z12" i="8"/>
  <c r="Y11" i="25"/>
  <c r="W11" i="25"/>
  <c r="X11" i="8"/>
  <c r="W12" i="8"/>
  <c r="V11" i="25"/>
  <c r="T11" i="25"/>
  <c r="U11" i="7"/>
  <c r="T12" i="7"/>
  <c r="U11" i="8"/>
  <c r="T12" i="8"/>
  <c r="S12" i="8"/>
  <c r="S11" i="25"/>
  <c r="Q11" i="25"/>
  <c r="R11" i="7"/>
  <c r="P12" i="7"/>
  <c r="Q12" i="7"/>
  <c r="R11" i="8"/>
  <c r="Q12" i="8"/>
  <c r="P11" i="25"/>
  <c r="N11" i="25"/>
  <c r="M11" i="25"/>
  <c r="K57" i="25"/>
  <c r="K58" i="25"/>
  <c r="K59" i="25"/>
  <c r="L50" i="7"/>
  <c r="L58" i="8"/>
  <c r="L59" i="8"/>
  <c r="L60" i="8"/>
  <c r="L59" i="25"/>
  <c r="L50" i="8"/>
  <c r="L51" i="8"/>
  <c r="L45" i="7"/>
  <c r="L50" i="25"/>
  <c r="L52" i="8"/>
  <c r="L46" i="7"/>
  <c r="L51" i="25"/>
  <c r="L51" i="7"/>
  <c r="L58" i="25"/>
  <c r="J57" i="25"/>
  <c r="J58" i="25"/>
  <c r="J59" i="25"/>
  <c r="K49" i="25"/>
  <c r="K50" i="25"/>
  <c r="K51" i="25"/>
  <c r="L44" i="7"/>
  <c r="J49" i="25"/>
  <c r="J50" i="25"/>
  <c r="J51" i="25"/>
  <c r="K26" i="25"/>
  <c r="K27" i="25"/>
  <c r="K28" i="25"/>
  <c r="L24" i="7"/>
  <c r="L26" i="8"/>
  <c r="L27" i="8"/>
  <c r="L28" i="8"/>
  <c r="L32" i="8"/>
  <c r="L25" i="8"/>
  <c r="L25" i="7"/>
  <c r="L26" i="7"/>
  <c r="L28" i="25"/>
  <c r="L33" i="8"/>
  <c r="L18" i="8"/>
  <c r="L19" i="8"/>
  <c r="L20" i="8"/>
  <c r="L20" i="7"/>
  <c r="J26" i="25"/>
  <c r="J27" i="25"/>
  <c r="J28" i="25"/>
  <c r="J18" i="25"/>
  <c r="J19" i="25"/>
  <c r="J20" i="25"/>
  <c r="L18" i="7"/>
  <c r="L19" i="7"/>
  <c r="L19" i="25"/>
  <c r="K18" i="25"/>
  <c r="K19" i="25"/>
  <c r="K20" i="25"/>
  <c r="K11" i="25"/>
  <c r="J11" i="25"/>
  <c r="L33" i="7"/>
  <c r="P33" i="7"/>
  <c r="P39" i="8"/>
  <c r="Q39" i="8"/>
  <c r="Q33" i="7"/>
  <c r="S33" i="7"/>
  <c r="S39" i="8"/>
  <c r="T33" i="7"/>
  <c r="T39" i="8"/>
  <c r="V39" i="8"/>
  <c r="W39" i="8"/>
  <c r="Y39" i="8"/>
  <c r="Z39" i="8"/>
  <c r="R23" i="7"/>
  <c r="R25" i="8"/>
  <c r="U23" i="7"/>
  <c r="U25" i="8"/>
  <c r="AA25" i="8"/>
  <c r="U17" i="7"/>
  <c r="U17" i="8"/>
  <c r="AA17" i="8"/>
  <c r="F35" i="25"/>
  <c r="G35" i="25"/>
  <c r="I35" i="25"/>
  <c r="F36" i="25"/>
  <c r="G36" i="25"/>
  <c r="F37" i="25"/>
  <c r="G37" i="25"/>
  <c r="N80" i="25"/>
  <c r="O80" i="25"/>
  <c r="M80" i="25"/>
  <c r="V78" i="25"/>
  <c r="W78" i="25"/>
  <c r="Y78" i="25"/>
  <c r="Z78" i="25"/>
  <c r="M78" i="25"/>
  <c r="N78" i="25"/>
  <c r="O78" i="25"/>
  <c r="P78" i="25"/>
  <c r="Q78" i="25"/>
  <c r="S78" i="25"/>
  <c r="T78" i="25"/>
  <c r="K78" i="25"/>
  <c r="J78" i="25"/>
  <c r="Q77" i="25"/>
  <c r="S77" i="25"/>
  <c r="T77" i="25"/>
  <c r="V77" i="25"/>
  <c r="W77" i="25"/>
  <c r="Y77" i="25"/>
  <c r="Z77" i="25"/>
  <c r="K77" i="25"/>
  <c r="M77" i="25"/>
  <c r="N77" i="25"/>
  <c r="O77" i="25"/>
  <c r="P77" i="25"/>
  <c r="J77" i="25"/>
  <c r="O76" i="25"/>
  <c r="P76" i="25"/>
  <c r="Q76" i="25"/>
  <c r="S76" i="25"/>
  <c r="T76" i="25"/>
  <c r="V76" i="25"/>
  <c r="W76" i="25"/>
  <c r="Y76" i="25"/>
  <c r="Z76" i="25"/>
  <c r="M76" i="25"/>
  <c r="N76" i="25"/>
  <c r="K76" i="25"/>
  <c r="J76" i="25"/>
  <c r="Z87" i="25"/>
  <c r="P87" i="25"/>
  <c r="Q87" i="25"/>
  <c r="S87" i="25"/>
  <c r="T87" i="25"/>
  <c r="V87" i="25"/>
  <c r="W87" i="25"/>
  <c r="Y87" i="25"/>
  <c r="O87" i="25"/>
  <c r="M87" i="25"/>
  <c r="N87" i="25"/>
  <c r="K87" i="25"/>
  <c r="J87" i="25"/>
  <c r="Y86" i="25"/>
  <c r="Z86" i="25"/>
  <c r="P86" i="25"/>
  <c r="Q86" i="25"/>
  <c r="S86" i="25"/>
  <c r="T86" i="25"/>
  <c r="V86" i="25"/>
  <c r="W86" i="25"/>
  <c r="N86" i="25"/>
  <c r="O86" i="25"/>
  <c r="M86" i="25"/>
  <c r="K86" i="25"/>
  <c r="J86" i="25"/>
  <c r="K75" i="25"/>
  <c r="J75" i="25"/>
  <c r="S74" i="25"/>
  <c r="T74" i="25"/>
  <c r="V74" i="25"/>
  <c r="W74" i="25"/>
  <c r="Y74" i="25"/>
  <c r="Z74" i="25"/>
  <c r="M74" i="25"/>
  <c r="N74" i="25"/>
  <c r="O74" i="25"/>
  <c r="P74" i="25"/>
  <c r="Q74" i="25"/>
  <c r="K74" i="25"/>
  <c r="J74" i="25"/>
  <c r="I151" i="8"/>
  <c r="I149" i="8"/>
  <c r="I148" i="8"/>
  <c r="I147" i="8"/>
  <c r="I88" i="8"/>
  <c r="I87" i="8"/>
  <c r="I83" i="8"/>
  <c r="I70" i="8"/>
  <c r="I45" i="8"/>
  <c r="I35" i="8"/>
  <c r="I36" i="8"/>
  <c r="I34" i="8"/>
  <c r="I33" i="8"/>
  <c r="I25" i="8"/>
  <c r="I12" i="8"/>
  <c r="I144" i="7"/>
  <c r="I145" i="7"/>
  <c r="I147" i="7"/>
  <c r="I143" i="7"/>
  <c r="I60" i="7"/>
  <c r="I31" i="7"/>
  <c r="I32" i="7"/>
  <c r="K18" i="24"/>
  <c r="L18" i="24"/>
  <c r="J18" i="24"/>
  <c r="F19" i="24"/>
  <c r="I18" i="24"/>
  <c r="I19" i="24"/>
  <c r="H18" i="24"/>
  <c r="M18" i="24"/>
  <c r="H10" i="24"/>
  <c r="G10" i="24"/>
  <c r="M10" i="24"/>
  <c r="M6" i="24"/>
  <c r="M8" i="24"/>
  <c r="L14" i="23"/>
  <c r="L6" i="23"/>
  <c r="K14" i="23"/>
  <c r="K6" i="23"/>
  <c r="J14" i="23"/>
  <c r="J6" i="23"/>
  <c r="I14" i="23"/>
  <c r="I6" i="23"/>
  <c r="G14" i="23"/>
  <c r="G6" i="23"/>
  <c r="M17" i="22"/>
  <c r="L17" i="22"/>
  <c r="L6" i="22"/>
  <c r="L8" i="22"/>
  <c r="K17" i="22"/>
  <c r="K10" i="22"/>
  <c r="K6" i="22"/>
  <c r="K8" i="22"/>
  <c r="J17" i="22"/>
  <c r="I17" i="22"/>
  <c r="H17" i="22"/>
  <c r="G17" i="22"/>
  <c r="M10" i="22"/>
  <c r="J10" i="22"/>
  <c r="H10" i="22"/>
  <c r="G10" i="22"/>
  <c r="J81" i="8"/>
  <c r="J71" i="7"/>
  <c r="K81" i="8"/>
  <c r="K71" i="7"/>
  <c r="K80" i="25"/>
  <c r="L148" i="8"/>
  <c r="L144" i="7"/>
  <c r="L88" i="8"/>
  <c r="L78" i="7"/>
  <c r="L87" i="8"/>
  <c r="L77" i="7"/>
  <c r="L86" i="25"/>
  <c r="L79" i="8"/>
  <c r="L69" i="7"/>
  <c r="L78" i="25"/>
  <c r="L78" i="8"/>
  <c r="L68" i="7"/>
  <c r="L77" i="8"/>
  <c r="L67" i="7"/>
  <c r="L76" i="25"/>
  <c r="L76" i="8"/>
  <c r="L66" i="7"/>
  <c r="L75" i="8"/>
  <c r="L65" i="7"/>
  <c r="L36" i="8"/>
  <c r="L35" i="8"/>
  <c r="L34" i="8"/>
  <c r="L32" i="7"/>
  <c r="L31" i="7"/>
  <c r="L30" i="7"/>
  <c r="L29" i="7"/>
  <c r="R75" i="8"/>
  <c r="R65" i="7"/>
  <c r="U75" i="8"/>
  <c r="U65" i="7"/>
  <c r="X75" i="8"/>
  <c r="X77" i="8"/>
  <c r="X78" i="8"/>
  <c r="X79" i="8"/>
  <c r="X81" i="8"/>
  <c r="X65" i="7"/>
  <c r="AA75" i="8"/>
  <c r="AA65" i="7"/>
  <c r="H12" i="13"/>
  <c r="H17" i="13"/>
  <c r="M12" i="13"/>
  <c r="L12" i="13"/>
  <c r="K12" i="13"/>
  <c r="J12" i="13"/>
  <c r="I12" i="13"/>
  <c r="AA148" i="8"/>
  <c r="X148" i="8"/>
  <c r="U148" i="8"/>
  <c r="R148" i="8"/>
  <c r="R144" i="7"/>
  <c r="AA88" i="8"/>
  <c r="AA78" i="7"/>
  <c r="X88" i="8"/>
  <c r="X78" i="7"/>
  <c r="U88" i="8"/>
  <c r="U78" i="7"/>
  <c r="R88" i="8"/>
  <c r="R78" i="7"/>
  <c r="AA87" i="8"/>
  <c r="AA86" i="25"/>
  <c r="X87" i="8"/>
  <c r="X86" i="25"/>
  <c r="U87" i="8"/>
  <c r="U77" i="7"/>
  <c r="U86" i="25"/>
  <c r="R87" i="8"/>
  <c r="R77" i="7"/>
  <c r="Z81" i="8"/>
  <c r="Z71" i="7"/>
  <c r="Y81" i="8"/>
  <c r="Y71" i="7"/>
  <c r="W81" i="8"/>
  <c r="V81" i="8"/>
  <c r="W71" i="7"/>
  <c r="W80" i="25"/>
  <c r="T81" i="8"/>
  <c r="S81" i="8"/>
  <c r="T71" i="7"/>
  <c r="S71" i="7"/>
  <c r="Q81" i="8"/>
  <c r="P81" i="8"/>
  <c r="Q71" i="7"/>
  <c r="P71" i="7"/>
  <c r="AA79" i="8"/>
  <c r="AA69" i="7"/>
  <c r="AA78" i="25"/>
  <c r="X69" i="7"/>
  <c r="U79" i="8"/>
  <c r="U69" i="7"/>
  <c r="R79" i="8"/>
  <c r="R69" i="7"/>
  <c r="AA78" i="8"/>
  <c r="AA68" i="7"/>
  <c r="X68" i="7"/>
  <c r="U78" i="8"/>
  <c r="U68" i="7"/>
  <c r="U77" i="25"/>
  <c r="R78" i="8"/>
  <c r="R68" i="7"/>
  <c r="AA77" i="8"/>
  <c r="AA67" i="7"/>
  <c r="X67" i="7"/>
  <c r="U77" i="8"/>
  <c r="U67" i="7"/>
  <c r="U76" i="25"/>
  <c r="R77" i="8"/>
  <c r="R67" i="7"/>
  <c r="AD144" i="7"/>
  <c r="AA144" i="7"/>
  <c r="X144" i="7"/>
  <c r="U144" i="7"/>
  <c r="AD78" i="7"/>
  <c r="AC71" i="7"/>
  <c r="AB71" i="7"/>
  <c r="AD71" i="7"/>
  <c r="V71" i="7"/>
  <c r="V80" i="25"/>
  <c r="AD69" i="7"/>
  <c r="AD68" i="7"/>
  <c r="AD67" i="7"/>
  <c r="AD65" i="7"/>
  <c r="K10" i="24"/>
  <c r="L10" i="24"/>
  <c r="I10" i="24"/>
  <c r="J10" i="24"/>
  <c r="G18" i="24"/>
  <c r="Y12" i="8"/>
  <c r="G11" i="13"/>
  <c r="L27" i="25"/>
  <c r="L48" i="7"/>
  <c r="L43" i="7"/>
  <c r="J12" i="7"/>
  <c r="Y17" i="7"/>
  <c r="AB17" i="7"/>
  <c r="AD17" i="7"/>
  <c r="V12" i="7"/>
  <c r="Y12" i="7"/>
  <c r="Z23" i="7"/>
  <c r="I21" i="25"/>
  <c r="I61" i="25"/>
  <c r="I53" i="25"/>
  <c r="I23" i="25"/>
  <c r="I58" i="25"/>
  <c r="I151" i="25"/>
  <c r="I88" i="25"/>
  <c r="I59" i="25"/>
  <c r="I54" i="25"/>
  <c r="I131" i="25"/>
  <c r="I122" i="25"/>
  <c r="I98" i="8"/>
  <c r="I69" i="25"/>
  <c r="I74" i="25"/>
  <c r="I75" i="25"/>
  <c r="K32" i="25"/>
  <c r="I138" i="25"/>
  <c r="I139" i="25"/>
  <c r="I81" i="8"/>
  <c r="I60" i="25"/>
  <c r="I56" i="8"/>
  <c r="I112" i="7"/>
  <c r="Z12" i="7"/>
  <c r="I141" i="25"/>
  <c r="F89" i="25"/>
  <c r="I37" i="25"/>
  <c r="J43" i="7"/>
  <c r="Y23" i="7"/>
  <c r="V17" i="7"/>
  <c r="I123" i="25"/>
  <c r="J63" i="25"/>
  <c r="I76" i="25"/>
  <c r="I112" i="25"/>
  <c r="F80" i="25"/>
  <c r="AB12" i="7"/>
  <c r="AC23" i="7"/>
  <c r="I87" i="25"/>
  <c r="I18" i="25"/>
  <c r="I22" i="7"/>
  <c r="G24" i="25"/>
  <c r="AA71" i="7"/>
  <c r="I64" i="8"/>
  <c r="R78" i="25"/>
  <c r="L49" i="25"/>
  <c r="T80" i="25"/>
  <c r="J24" i="25"/>
  <c r="G55" i="25"/>
  <c r="G12" i="7"/>
  <c r="H12" i="7"/>
  <c r="I12" i="7"/>
  <c r="AA76" i="25"/>
  <c r="U78" i="25"/>
  <c r="X71" i="7"/>
  <c r="X80" i="25"/>
  <c r="I32" i="8"/>
  <c r="I26" i="25"/>
  <c r="G89" i="25"/>
  <c r="H55" i="25"/>
  <c r="U71" i="7"/>
  <c r="K12" i="8"/>
  <c r="I103" i="25"/>
  <c r="I91" i="25"/>
  <c r="AA12" i="7"/>
  <c r="R87" i="25"/>
  <c r="U81" i="8"/>
  <c r="U80" i="25"/>
  <c r="L75" i="25"/>
  <c r="L28" i="7"/>
  <c r="L23" i="7"/>
  <c r="K55" i="25"/>
  <c r="L54" i="7"/>
  <c r="I90" i="8"/>
  <c r="U39" i="8"/>
  <c r="K17" i="8"/>
  <c r="I27" i="25"/>
  <c r="I38" i="25"/>
  <c r="I94" i="25"/>
  <c r="I142" i="25"/>
  <c r="G63" i="25"/>
  <c r="R71" i="7"/>
  <c r="R81" i="8"/>
  <c r="R80" i="25"/>
  <c r="U33" i="7"/>
  <c r="R39" i="8"/>
  <c r="I111" i="25"/>
  <c r="I130" i="25"/>
  <c r="F106" i="25"/>
  <c r="H11" i="24"/>
  <c r="R33" i="7"/>
  <c r="I22" i="25"/>
  <c r="H116" i="25"/>
  <c r="I119" i="25"/>
  <c r="H135" i="25"/>
  <c r="H63" i="25"/>
  <c r="J80" i="25"/>
  <c r="H19" i="24"/>
  <c r="K24" i="25"/>
  <c r="L24" i="8"/>
  <c r="L17" i="8"/>
  <c r="J55" i="25"/>
  <c r="I24" i="8"/>
  <c r="I96" i="25"/>
  <c r="H97" i="25"/>
  <c r="F125" i="25"/>
  <c r="I125" i="25"/>
  <c r="K49" i="8"/>
  <c r="K65" i="8"/>
  <c r="H80" i="25"/>
  <c r="I120" i="25"/>
  <c r="L6" i="24"/>
  <c r="L8" i="24"/>
  <c r="J6" i="24"/>
  <c r="F7" i="24"/>
  <c r="F11" i="24"/>
  <c r="I11" i="24"/>
  <c r="G11" i="24"/>
  <c r="G6" i="24"/>
  <c r="G8" i="24"/>
  <c r="G19" i="24"/>
  <c r="L20" i="25"/>
  <c r="I28" i="7"/>
  <c r="I142" i="8"/>
  <c r="H144" i="25"/>
  <c r="G106" i="25"/>
  <c r="F39" i="8"/>
  <c r="I57" i="25"/>
  <c r="I63" i="25"/>
  <c r="AA81" i="8"/>
  <c r="I135" i="25"/>
  <c r="I52" i="25"/>
  <c r="X76" i="25"/>
  <c r="AA87" i="25"/>
  <c r="L81" i="8"/>
  <c r="K63" i="25"/>
  <c r="L11" i="25"/>
  <c r="K56" i="25"/>
  <c r="I120" i="7"/>
  <c r="J49" i="7"/>
  <c r="L49" i="7"/>
  <c r="I106" i="8"/>
  <c r="I93" i="25"/>
  <c r="AC33" i="7"/>
  <c r="I80" i="7"/>
  <c r="AA74" i="25"/>
  <c r="I54" i="7"/>
  <c r="G97" i="25"/>
  <c r="L18" i="25"/>
  <c r="G135" i="25"/>
  <c r="I11" i="25"/>
  <c r="F56" i="25"/>
  <c r="AC12" i="7"/>
  <c r="AD12" i="7"/>
  <c r="X74" i="25"/>
  <c r="L74" i="25"/>
  <c r="L56" i="8"/>
  <c r="L49" i="8"/>
  <c r="J25" i="8"/>
  <c r="I30" i="25"/>
  <c r="I25" i="25"/>
  <c r="I86" i="25"/>
  <c r="I89" i="25"/>
  <c r="I121" i="25"/>
  <c r="I99" i="25"/>
  <c r="I77" i="25"/>
  <c r="I78" i="25"/>
  <c r="I80" i="25"/>
  <c r="I140" i="25"/>
  <c r="I36" i="25"/>
  <c r="X11" i="25"/>
  <c r="V12" i="25"/>
  <c r="I48" i="7"/>
  <c r="F116" i="25"/>
  <c r="AA23" i="7"/>
  <c r="W12" i="7"/>
  <c r="X12" i="7"/>
  <c r="K43" i="7"/>
  <c r="K55" i="7"/>
  <c r="J32" i="25"/>
  <c r="K17" i="7"/>
  <c r="J23" i="7"/>
  <c r="AD23" i="7"/>
  <c r="L26" i="25"/>
  <c r="R12" i="7"/>
  <c r="K48" i="25"/>
  <c r="R76" i="25"/>
  <c r="X77" i="25"/>
  <c r="L64" i="8"/>
  <c r="L57" i="8"/>
  <c r="L65" i="8"/>
  <c r="K23" i="7"/>
  <c r="I39" i="25"/>
  <c r="F82" i="8"/>
  <c r="F135" i="25"/>
  <c r="O11" i="25"/>
  <c r="I50" i="25"/>
  <c r="I55" i="25"/>
  <c r="AA39" i="8"/>
  <c r="K25" i="8"/>
  <c r="I17" i="8"/>
  <c r="I134" i="8"/>
  <c r="N12" i="7"/>
  <c r="O12" i="7"/>
  <c r="J49" i="8"/>
  <c r="L34" i="25"/>
  <c r="F55" i="25"/>
  <c r="F24" i="25"/>
  <c r="I24" i="25"/>
  <c r="L71" i="7"/>
  <c r="J57" i="8"/>
  <c r="J65" i="8"/>
  <c r="Z33" i="7"/>
  <c r="G39" i="8"/>
  <c r="AA77" i="25"/>
  <c r="U74" i="25"/>
  <c r="L12" i="8"/>
  <c r="I92" i="25"/>
  <c r="I97" i="25"/>
  <c r="L22" i="7"/>
  <c r="L17" i="7"/>
  <c r="L57" i="25"/>
  <c r="L63" i="25"/>
  <c r="Q80" i="25"/>
  <c r="AA12" i="8"/>
  <c r="I56" i="25"/>
  <c r="U11" i="25"/>
  <c r="T12" i="25"/>
  <c r="Z80" i="25"/>
  <c r="U87" i="25"/>
  <c r="R74" i="25"/>
  <c r="L87" i="25"/>
  <c r="G49" i="8"/>
  <c r="G32" i="25"/>
  <c r="R11" i="25"/>
  <c r="P12" i="25"/>
  <c r="G57" i="8"/>
  <c r="I57" i="8"/>
  <c r="L12" i="7"/>
  <c r="L24" i="25"/>
  <c r="L17" i="25"/>
  <c r="J17" i="8"/>
  <c r="J39" i="8"/>
  <c r="I95" i="7"/>
  <c r="G82" i="8"/>
  <c r="P80" i="25"/>
  <c r="S12" i="7"/>
  <c r="U12" i="7"/>
  <c r="X87" i="25"/>
  <c r="U12" i="8"/>
  <c r="G72" i="7"/>
  <c r="F49" i="8"/>
  <c r="AA80" i="25"/>
  <c r="F32" i="25"/>
  <c r="I12" i="25"/>
  <c r="R86" i="25"/>
  <c r="W23" i="7"/>
  <c r="X23" i="7"/>
  <c r="P12" i="8"/>
  <c r="R12" i="8"/>
  <c r="Y80" i="25"/>
  <c r="AA11" i="25"/>
  <c r="R77" i="25"/>
  <c r="X78" i="25"/>
  <c r="L77" i="25"/>
  <c r="I129" i="7"/>
  <c r="I124" i="8"/>
  <c r="M6" i="22"/>
  <c r="M8" i="22"/>
  <c r="H6" i="22"/>
  <c r="H8" i="22"/>
  <c r="I6" i="24"/>
  <c r="I8" i="24"/>
  <c r="K6" i="24"/>
  <c r="K8" i="24"/>
  <c r="H6" i="24"/>
  <c r="H8" i="24"/>
  <c r="J6" i="22"/>
  <c r="G6" i="22"/>
  <c r="G8" i="22"/>
  <c r="I6" i="22"/>
  <c r="I116" i="25"/>
  <c r="L32" i="25"/>
  <c r="L25" i="25"/>
  <c r="K17" i="25"/>
  <c r="J12" i="25"/>
  <c r="K12" i="25"/>
  <c r="L12" i="25"/>
  <c r="J48" i="25"/>
  <c r="L55" i="25"/>
  <c r="L48" i="25"/>
  <c r="W12" i="25"/>
  <c r="X12" i="25"/>
  <c r="I102" i="25"/>
  <c r="I101" i="25"/>
  <c r="F144" i="25"/>
  <c r="G144" i="25"/>
  <c r="I149" i="25"/>
  <c r="F81" i="25"/>
  <c r="G81" i="25"/>
  <c r="AA17" i="7"/>
  <c r="AA33" i="7"/>
  <c r="V33" i="7"/>
  <c r="L39" i="8"/>
  <c r="V12" i="8"/>
  <c r="X12" i="8"/>
  <c r="H48" i="25"/>
  <c r="F72" i="7"/>
  <c r="S80" i="25"/>
  <c r="W17" i="7"/>
  <c r="Y33" i="7"/>
  <c r="G48" i="25"/>
  <c r="H56" i="25"/>
  <c r="AB33" i="7"/>
  <c r="AD33" i="7"/>
  <c r="K25" i="25"/>
  <c r="K33" i="25"/>
  <c r="I49" i="8"/>
  <c r="I65" i="8"/>
  <c r="L56" i="25"/>
  <c r="L64" i="25"/>
  <c r="J25" i="25"/>
  <c r="L80" i="25"/>
  <c r="K39" i="8"/>
  <c r="K64" i="25"/>
  <c r="H17" i="25"/>
  <c r="I144" i="25"/>
  <c r="J8" i="24"/>
  <c r="I39" i="8"/>
  <c r="G17" i="25"/>
  <c r="H25" i="25"/>
  <c r="J56" i="25"/>
  <c r="J64" i="25"/>
  <c r="I32" i="25"/>
  <c r="G65" i="8"/>
  <c r="F12" i="25"/>
  <c r="G12" i="25"/>
  <c r="G56" i="25"/>
  <c r="G64" i="25"/>
  <c r="F25" i="25"/>
  <c r="H64" i="25"/>
  <c r="I17" i="25"/>
  <c r="J55" i="7"/>
  <c r="I106" i="25"/>
  <c r="F17" i="25"/>
  <c r="F48" i="25"/>
  <c r="F64" i="25"/>
  <c r="I82" i="8"/>
  <c r="S12" i="25"/>
  <c r="U12" i="25"/>
  <c r="J17" i="25"/>
  <c r="J33" i="25"/>
  <c r="G25" i="25"/>
  <c r="H12" i="25"/>
  <c r="Y12" i="25"/>
  <c r="Z12" i="25"/>
  <c r="Q12" i="25"/>
  <c r="R12" i="25"/>
  <c r="I81" i="25"/>
  <c r="N12" i="25"/>
  <c r="M12" i="25"/>
  <c r="O12" i="25"/>
  <c r="F65" i="8"/>
  <c r="I48" i="25"/>
  <c r="I64" i="25"/>
  <c r="I7" i="22"/>
  <c r="I8" i="22"/>
  <c r="G7" i="22"/>
  <c r="F7" i="22"/>
  <c r="J8" i="22"/>
  <c r="H7" i="22"/>
  <c r="H7" i="24"/>
  <c r="I7" i="24"/>
  <c r="G7" i="24"/>
  <c r="L33" i="25"/>
  <c r="W33" i="7"/>
  <c r="X17" i="7"/>
  <c r="X33" i="7"/>
  <c r="AA12" i="25"/>
  <c r="F14" i="23"/>
  <c r="F6" i="23"/>
  <c r="F17" i="13"/>
  <c r="F12" i="9"/>
  <c r="G40" i="26"/>
  <c r="H39" i="26"/>
  <c r="K39" i="26"/>
  <c r="L40" i="26"/>
  <c r="I40" i="26"/>
  <c r="M39" i="26"/>
  <c r="J39" i="26"/>
  <c r="I39" i="26"/>
  <c r="H40" i="26"/>
  <c r="G43" i="26"/>
  <c r="J40" i="26"/>
  <c r="M40" i="26"/>
  <c r="G38" i="26"/>
  <c r="L39" i="26"/>
  <c r="K40" i="26"/>
  <c r="G39" i="26"/>
</calcChain>
</file>

<file path=xl/sharedStrings.xml><?xml version="1.0" encoding="utf-8"?>
<sst xmlns="http://schemas.openxmlformats.org/spreadsheetml/2006/main" count="9057" uniqueCount="679">
  <si>
    <t xml:space="preserve">Contents</t>
  </si>
  <si>
    <t xml:space="preserve">About this workbook</t>
  </si>
  <si>
    <t xml:space="preserve">This ESG Data Book provides information on our performance across a wide range of sustainability-related areas for the financial year ending 30 June 2024. The data covers Ausgrid, PLUS ES and the Ausgrid Group (combining Ausgrid and PLUS ES). Where possible, historical data is included through to FY17 (change in ownership date for Ausgrid) and FY18 for PLUS ES. 
Explanatory notes have been included as relevant to specific data points throughout. 
This ESG Data Book is intended to be read in conjunction with the Ausgrid Group FY24 Sustainability Report. Our Global Reporting Initiative (GRI) Index can also be found within this publication. </t>
  </si>
  <si>
    <t xml:space="preserve">Disclaimer</t>
  </si>
  <si>
    <t xml:space="preserve">An external assurance provider has not been engaged for this publication. 
We have internal governance and processes in place to ensure that the information contained within this ESG Data Book is accurate to the extent possible. While best endeavours have been used to uphold accuracy, the Ausgrid Group does not guarantee that the information within is free from errors or is suitable for your intended use. 
All information in this ESG Data Book is subject to change without notice. </t>
  </si>
  <si>
    <t xml:space="preserve">Contact</t>
  </si>
  <si>
    <t xml:space="preserve">If you have any feedback on this ESG Data Book or sustainability at the Ausgrid Group, please contact Timothy Jarratt, Group Executive Market Development and Strategy, at +61 2 4951 9555 or email enquiries@ausgrid.com.au. </t>
  </si>
  <si>
    <t xml:space="preserve">            </t>
  </si>
  <si>
    <t xml:space="preserve">Business Overview</t>
  </si>
  <si>
    <t xml:space="preserve">Ausgrid assets</t>
  </si>
  <si>
    <t xml:space="preserve">Unit</t>
  </si>
  <si>
    <t xml:space="preserve">FY24</t>
  </si>
  <si>
    <t xml:space="preserve">FY23</t>
  </si>
  <si>
    <t xml:space="preserve">FY22</t>
  </si>
  <si>
    <t xml:space="preserve">FY21</t>
  </si>
  <si>
    <t xml:space="preserve">FY20</t>
  </si>
  <si>
    <t xml:space="preserve">FY19</t>
  </si>
  <si>
    <t xml:space="preserve">FY18</t>
  </si>
  <si>
    <t xml:space="preserve">FY17</t>
  </si>
  <si>
    <t xml:space="preserve">Regulatory Asset Base (RAB)</t>
  </si>
  <si>
    <t xml:space="preserve">$</t>
  </si>
  <si>
    <t xml:space="preserve">Area supplied</t>
  </si>
  <si>
    <r>
      <t xml:space="preserve">km</t>
    </r>
    <r>
      <rPr>
        <sz val="12"/>
        <color theme="1"/>
        <rFont val="Arial"/>
        <family val="2"/>
        <vertAlign val="superscript"/>
      </rPr>
      <t xml:space="preserve">2</t>
    </r>
  </si>
  <si>
    <t xml:space="preserve">-</t>
  </si>
  <si>
    <t xml:space="preserve">Control rooms</t>
  </si>
  <si>
    <t xml:space="preserve">Number</t>
  </si>
  <si>
    <t xml:space="preserve">Streetlights</t>
  </si>
  <si>
    <t xml:space="preserve">Powerpoles</t>
  </si>
  <si>
    <t xml:space="preserve">Length of power lines and underground cables </t>
  </si>
  <si>
    <t xml:space="preserve">km</t>
  </si>
  <si>
    <t xml:space="preserve">Overhead </t>
  </si>
  <si>
    <t xml:space="preserve">%</t>
  </si>
  <si>
    <t xml:space="preserve">Underground</t>
  </si>
  <si>
    <t xml:space="preserve">Small distribution substations</t>
  </si>
  <si>
    <t xml:space="preserve">Large distribution substations</t>
  </si>
  <si>
    <t xml:space="preserve">Operational drones</t>
  </si>
  <si>
    <r>
      <t xml:space="preserve">Electric vehicle fleet</t>
    </r>
    <r>
      <rPr>
        <sz val="12"/>
        <rFont val="Arial"/>
        <family val="2"/>
        <vertAlign val="superscript"/>
      </rPr>
      <t xml:space="preserve">1</t>
    </r>
  </si>
  <si>
    <t xml:space="preserve">Ausgrid passenger electric vehicles</t>
  </si>
  <si>
    <t xml:space="preserve">Ausgrid passenger electric vehicles (% of total fleet)</t>
  </si>
  <si>
    <t xml:space="preserve">Ausgrid light commercial electric vehicles </t>
  </si>
  <si>
    <t xml:space="preserve">Ausgrid light commercial electric vehicles (% of total fleet)</t>
  </si>
  <si>
    <t xml:space="preserve">Ausgrid heavy electric vehicles</t>
  </si>
  <si>
    <t xml:space="preserve">Ausgrid heavy electric vehicles (% of total fleet)</t>
  </si>
  <si>
    <t xml:space="preserve">1. Cumulative data.</t>
  </si>
  <si>
    <t xml:space="preserve">Ausgrid supply chain spend</t>
  </si>
  <si>
    <t xml:space="preserve">Australia</t>
  </si>
  <si>
    <t xml:space="preserve">First Nations Australia</t>
  </si>
  <si>
    <t xml:space="preserve">International</t>
  </si>
  <si>
    <t xml:space="preserve">Suppliers</t>
  </si>
  <si>
    <t xml:space="preserve">Total supply chain spend</t>
  </si>
  <si>
    <t xml:space="preserve">       </t>
  </si>
  <si>
    <t xml:space="preserve"> </t>
  </si>
  <si>
    <t xml:space="preserve">PLUS ES</t>
  </si>
  <si>
    <t xml:space="preserve">Meter readings taken</t>
  </si>
  <si>
    <t xml:space="preserve">Smart meters readings </t>
  </si>
  <si>
    <t xml:space="preserve">Billion</t>
  </si>
  <si>
    <t xml:space="preserve">Manual meter readings</t>
  </si>
  <si>
    <t xml:space="preserve">Advanced services</t>
  </si>
  <si>
    <t xml:space="preserve">Meter based load control services</t>
  </si>
  <si>
    <t xml:space="preserve">Retailer based flexible load control meters</t>
  </si>
  <si>
    <t xml:space="preserve">Remote disconnect/reconnect completed</t>
  </si>
  <si>
    <t xml:space="preserve">PLUS ES passenger electric vehicles</t>
  </si>
  <si>
    <t xml:space="preserve">PLUS ES passenger electric vehicles (% of total fleet)</t>
  </si>
  <si>
    <t xml:space="preserve">PLUS ES light commercial electric vehicles </t>
  </si>
  <si>
    <t xml:space="preserve">PLUS ES light commercial electric vehicles (% of total fleet)</t>
  </si>
  <si>
    <t xml:space="preserve">PLUS ES heavy electric vehicles</t>
  </si>
  <si>
    <t xml:space="preserve">PLUS ES heavy electric vehicles (% of total fleet)</t>
  </si>
  <si>
    <t xml:space="preserve">PLUS ES supply chain spend</t>
  </si>
  <si>
    <t xml:space="preserve">Ausgrid Group Risk &amp; Compliance</t>
  </si>
  <si>
    <t xml:space="preserve">                      Ausgrid Group Risk &amp; Compliance</t>
  </si>
  <si>
    <t xml:space="preserve">Risk and compliance</t>
  </si>
  <si>
    <t xml:space="preserve">Critical concerns reported to the Board (enterprise risk deep dive sessions)</t>
  </si>
  <si>
    <t xml:space="preserve">Significant non-compliance with laws and regulations</t>
  </si>
  <si>
    <t xml:space="preserve">Fines incurred due to significant non-compliance with laws and regulations</t>
  </si>
  <si>
    <t xml:space="preserve">Ausgrid immediately reportable National Energy Customer Framework breaches</t>
  </si>
  <si>
    <t xml:space="preserve">Non-compliances with environmental laws and regulations (fines and prosecutions)</t>
  </si>
  <si>
    <r>
      <t xml:space="preserve">Incidents of discrimination</t>
    </r>
    <r>
      <rPr>
        <sz val="12"/>
        <rFont val="Arial"/>
        <family val="2"/>
        <vertAlign val="superscript"/>
      </rPr>
      <t xml:space="preserve">1</t>
    </r>
  </si>
  <si>
    <r>
      <t xml:space="preserve">Incidents involving the rights of Indigenous peoples</t>
    </r>
    <r>
      <rPr>
        <sz val="12"/>
        <rFont val="Arial"/>
        <family val="2"/>
        <vertAlign val="superscript"/>
      </rPr>
      <t xml:space="preserve">1</t>
    </r>
  </si>
  <si>
    <t xml:space="preserve">Supplier risk assessment</t>
  </si>
  <si>
    <t xml:space="preserve">New suppliers that were screened using social criteria</t>
  </si>
  <si>
    <t xml:space="preserve">New contracts that were screened using social criteria</t>
  </si>
  <si>
    <t xml:space="preserve">Substantiated complaints concerning breaches of customer privacy and losses of customer data</t>
  </si>
  <si>
    <t xml:space="preserve">Leaks, thefts or losses of customer data</t>
  </si>
  <si>
    <t xml:space="preserve">Historical and obsolete database records purged</t>
  </si>
  <si>
    <t xml:space="preserve">&gt;40,000,000</t>
  </si>
  <si>
    <t xml:space="preserve">Websites blocked due to suspicious or malicious software</t>
  </si>
  <si>
    <t xml:space="preserve">Malicious, phishing and spam emails blocked</t>
  </si>
  <si>
    <t xml:space="preserve">1. All incidents were managed in line with relevant procedures and policy, with appropriate counselling/disciplinary action taken and remedial programs developed.</t>
  </si>
  <si>
    <t xml:space="preserve">AER cost pass throughs</t>
  </si>
  <si>
    <t xml:space="preserve">Damage to the Ausgrid network from extreme weather</t>
  </si>
  <si>
    <t xml:space="preserve">Claim applications submitted</t>
  </si>
  <si>
    <t xml:space="preserve">Approved claim amount</t>
  </si>
  <si>
    <r>
      <t xml:space="preserve">Notes
</t>
    </r>
    <r>
      <rPr>
        <sz val="9.5"/>
        <color theme="1"/>
        <rFont val="Arial"/>
        <family val="2"/>
      </rPr>
      <t xml:space="preserve">Critical concerns are defined as enterprise risk deep dive dessions, communicated to the Ausgrid Board.</t>
    </r>
    <r>
      <rPr>
        <sz val="9.5"/>
        <color theme="1"/>
        <rFont val="Arial"/>
        <family val="2"/>
        <b/>
      </rPr>
      <t xml:space="preserve"> </t>
    </r>
  </si>
  <si>
    <t xml:space="preserve">                      </t>
  </si>
  <si>
    <t xml:space="preserve">Ausgrid Group Workforce</t>
  </si>
  <si>
    <r>
      <t xml:space="preserve">Workforce</t>
    </r>
    <r>
      <rPr>
        <sz val="18"/>
        <color theme="0"/>
        <rFont val="Arial"/>
        <family val="2"/>
        <b/>
        <vertAlign val="superscript"/>
      </rPr>
      <t xml:space="preserve">1</t>
    </r>
    <r>
      <rPr>
        <sz val="18"/>
        <color theme="0"/>
        <rFont val="Arial"/>
        <family val="2"/>
        <b/>
      </rPr>
      <t xml:space="preserve"> </t>
    </r>
  </si>
  <si>
    <t xml:space="preserve">Total headcount</t>
  </si>
  <si>
    <t xml:space="preserve">Total FTE</t>
  </si>
  <si>
    <t xml:space="preserve">1. Includes Ausgrid, PLUS ES and Emerging Energy Solutions employees under the Enterprise Agreement or individual contract. Excludes labour hire and contractors. Prior to FY23, labour hire was included.</t>
  </si>
  <si>
    <r>
      <t xml:space="preserve">Employees</t>
    </r>
    <r>
      <rPr>
        <sz val="18"/>
        <color theme="0"/>
        <rFont val="Arial"/>
        <family val="2"/>
        <b/>
        <vertAlign val="superscript"/>
      </rPr>
      <t xml:space="preserve">2</t>
    </r>
  </si>
  <si>
    <t xml:space="preserve">F</t>
  </si>
  <si>
    <t xml:space="preserve">M</t>
  </si>
  <si>
    <t xml:space="preserve">Other</t>
  </si>
  <si>
    <t xml:space="preserve">Total</t>
  </si>
  <si>
    <t xml:space="preserve">Employees</t>
  </si>
  <si>
    <t xml:space="preserve">Employees </t>
  </si>
  <si>
    <t xml:space="preserve">2. Prior to FY23, labour hire was not included.</t>
  </si>
  <si>
    <t xml:space="preserve">Employment type</t>
  </si>
  <si>
    <t xml:space="preserve">Full time </t>
  </si>
  <si>
    <t xml:space="preserve">Hunter / Central Coast</t>
  </si>
  <si>
    <t xml:space="preserve">Sydney</t>
  </si>
  <si>
    <t xml:space="preserve">Victoria</t>
  </si>
  <si>
    <t xml:space="preserve">Queensland</t>
  </si>
  <si>
    <t xml:space="preserve">South Australia</t>
  </si>
  <si>
    <t xml:space="preserve">Persons identifying as 'other' </t>
  </si>
  <si>
    <t xml:space="preserve">Part time </t>
  </si>
  <si>
    <r>
      <t xml:space="preserve">Non-guaranteed hours</t>
    </r>
    <r>
      <rPr>
        <sz val="12"/>
        <rFont val="Arial"/>
        <family val="2"/>
        <b/>
        <vertAlign val="superscript"/>
      </rPr>
      <t xml:space="preserve">3</t>
    </r>
    <r>
      <rPr>
        <sz val="12"/>
        <rFont val="Arial"/>
        <family val="2"/>
        <b/>
      </rPr>
      <t xml:space="preserve"> </t>
    </r>
  </si>
  <si>
    <t xml:space="preserve">3. No fixed or minimum hours, but available as needed.</t>
  </si>
  <si>
    <t xml:space="preserve">Work type</t>
  </si>
  <si>
    <t xml:space="preserve">Office-based</t>
  </si>
  <si>
    <t xml:space="preserve">Field-based</t>
  </si>
  <si>
    <t xml:space="preserve">Employment permanency </t>
  </si>
  <si>
    <r>
      <t xml:space="preserve">Permanent</t>
    </r>
    <r>
      <rPr>
        <sz val="12"/>
        <rFont val="Arial"/>
        <family val="2"/>
        <b/>
        <vertAlign val="superscript"/>
      </rPr>
      <t xml:space="preserve">4</t>
    </r>
  </si>
  <si>
    <r>
      <t xml:space="preserve">Temporary</t>
    </r>
    <r>
      <rPr>
        <sz val="12"/>
        <rFont val="Arial"/>
        <family val="2"/>
        <b/>
        <vertAlign val="superscript"/>
      </rPr>
      <t xml:space="preserve">5</t>
    </r>
  </si>
  <si>
    <t xml:space="preserve">4. Indefinite contracts.
5. Contract for fixed term.</t>
  </si>
  <si>
    <r>
      <t xml:space="preserve">Hours worked</t>
    </r>
    <r>
      <rPr>
        <sz val="18"/>
        <color theme="0"/>
        <rFont val="Arial"/>
        <family val="2"/>
        <b/>
        <vertAlign val="superscript"/>
      </rPr>
      <t xml:space="preserve">6</t>
    </r>
  </si>
  <si>
    <t xml:space="preserve">Employees hours worked</t>
  </si>
  <si>
    <t xml:space="preserve">6. Based on hours worked paid including overtime and paid leave.</t>
  </si>
  <si>
    <t xml:space="preserve">Gender diversity </t>
  </si>
  <si>
    <t xml:space="preserve">Executive General Managers</t>
  </si>
  <si>
    <t xml:space="preserve">Heads of </t>
  </si>
  <si>
    <t xml:space="preserve">Managers</t>
  </si>
  <si>
    <t xml:space="preserve">Supervisors</t>
  </si>
  <si>
    <t xml:space="preserve">Non-managers</t>
  </si>
  <si>
    <t xml:space="preserve">Female people leaders </t>
  </si>
  <si>
    <t xml:space="preserve">Female front line workers </t>
  </si>
  <si>
    <t xml:space="preserve">New hires</t>
  </si>
  <si>
    <t xml:space="preserve">External appointments</t>
  </si>
  <si>
    <t xml:space="preserve">Internal appointments</t>
  </si>
  <si>
    <t xml:space="preserve">Location</t>
  </si>
  <si>
    <t xml:space="preserve">Age group</t>
  </si>
  <si>
    <t xml:space="preserve">16-24</t>
  </si>
  <si>
    <t xml:space="preserve">25-34</t>
  </si>
  <si>
    <t xml:space="preserve">35-44</t>
  </si>
  <si>
    <t xml:space="preserve">45-54</t>
  </si>
  <si>
    <t xml:space="preserve">55-64</t>
  </si>
  <si>
    <t xml:space="preserve">65+</t>
  </si>
  <si>
    <t xml:space="preserve">Redundancies</t>
  </si>
  <si>
    <r>
      <t xml:space="preserve">Attrition (excluding redundancies)</t>
    </r>
    <r>
      <rPr>
        <sz val="18"/>
        <color theme="0"/>
        <rFont val="Arial"/>
        <family val="2"/>
        <b/>
        <vertAlign val="superscript"/>
      </rPr>
      <t xml:space="preserve">7</t>
    </r>
  </si>
  <si>
    <t xml:space="preserve">7. Attrition includes resignation, retirement, dismissal or death in service. Prior to FY24 the results included all exit types excluding redundancies. </t>
  </si>
  <si>
    <t xml:space="preserve">Parental leave</t>
  </si>
  <si>
    <t xml:space="preserve">Employees entitled to parental leave</t>
  </si>
  <si>
    <t xml:space="preserve">Parental leave by gender</t>
  </si>
  <si>
    <t xml:space="preserve">Return to work after parental leave</t>
  </si>
  <si>
    <t xml:space="preserve">Retention rates of employees that took parental leave (FY23)</t>
  </si>
  <si>
    <t xml:space="preserve">Employees still with organisation 12 months after returning
from parental leave (FY23)</t>
  </si>
  <si>
    <t xml:space="preserve">Employee age groups</t>
  </si>
  <si>
    <t xml:space="preserve">Employee tenure</t>
  </si>
  <si>
    <t xml:space="preserve">&lt;1 year</t>
  </si>
  <si>
    <t xml:space="preserve">1-2 years</t>
  </si>
  <si>
    <t xml:space="preserve">2-5 years</t>
  </si>
  <si>
    <t xml:space="preserve">5-10 years</t>
  </si>
  <si>
    <t xml:space="preserve">10-20 years</t>
  </si>
  <si>
    <t xml:space="preserve">20+ years</t>
  </si>
  <si>
    <t xml:space="preserve">Attrition rate excluding redundancies </t>
  </si>
  <si>
    <t xml:space="preserve">Indigenous employees</t>
  </si>
  <si>
    <t xml:space="preserve">Number of First Nations employees (voluntarily self-identified) </t>
  </si>
  <si>
    <t xml:space="preserve">Employees with a disability</t>
  </si>
  <si>
    <t xml:space="preserve">Number of employees with a disability (voluntarily self-identified)</t>
  </si>
  <si>
    <t xml:space="preserve">Contractors and labour Hire</t>
  </si>
  <si>
    <t xml:space="preserve">Labour hire (headcount)</t>
  </si>
  <si>
    <t xml:space="preserve">Contractors (headcount) exclude EES</t>
  </si>
  <si>
    <t xml:space="preserve">Headcount total</t>
  </si>
  <si>
    <t xml:space="preserve">Labour hire (FTE)</t>
  </si>
  <si>
    <t xml:space="preserve">Contractors (FTE) </t>
  </si>
  <si>
    <t xml:space="preserve">FTE total</t>
  </si>
  <si>
    <t xml:space="preserve">Employee engagement</t>
  </si>
  <si>
    <t xml:space="preserve">MySay employee engagement score (Third party)</t>
  </si>
  <si>
    <t xml:space="preserve">Learning and development</t>
  </si>
  <si>
    <t xml:space="preserve">Training undertaken</t>
  </si>
  <si>
    <t xml:space="preserve">Office-based employees</t>
  </si>
  <si>
    <t xml:space="preserve">Average hours</t>
  </si>
  <si>
    <t xml:space="preserve">Field-based employees</t>
  </si>
  <si>
    <t xml:space="preserve">Employees who received professional development training </t>
  </si>
  <si>
    <t xml:space="preserve">Employees who received ESG-related training </t>
  </si>
  <si>
    <t xml:space="preserve">Performance reviews completed</t>
  </si>
  <si>
    <t xml:space="preserve">Diversity of governance bodies</t>
  </si>
  <si>
    <t xml:space="preserve">Board</t>
  </si>
  <si>
    <t xml:space="preserve">ELT</t>
  </si>
  <si>
    <t xml:space="preserve">Male</t>
  </si>
  <si>
    <t xml:space="preserve">Female</t>
  </si>
  <si>
    <t xml:space="preserve">Under 30 years</t>
  </si>
  <si>
    <t xml:space="preserve">30-50 years</t>
  </si>
  <si>
    <t xml:space="preserve">50+ years</t>
  </si>
  <si>
    <r>
      <rPr>
        <sz val="9.5"/>
        <rFont val="Arial"/>
        <family val="2"/>
        <b/>
      </rPr>
      <t xml:space="preserve">Notes:</t>
    </r>
    <r>
      <rPr>
        <sz val="9.5"/>
        <rFont val="Arial"/>
        <family val="2"/>
      </rPr>
      <t xml:space="preserve">
Workforce data includes Ausgrid, PLUS ES and Emerging Energy Solutions employees under the Enterprise Agreement or individual contract. Excludes labour hire and contractors. Prior to FY23, labour hire was included.
Contractors are those that are employed by another party and have IT system access and or a premises access pass. Labour hire are contractors employed via an agency.</t>
    </r>
  </si>
  <si>
    <t xml:space="preserve">          Workforce</t>
  </si>
  <si>
    <t xml:space="preserve">1. Includes Ausgrid, Distribution Services and Emerging Energy Solutions employees under the Enterprise Agreement or individual contract. Excludes PLUS ES, labour hire and contractors. Prior to FY23, labour hire was included.</t>
  </si>
  <si>
    <r>
      <t xml:space="preserve">Permanent</t>
    </r>
    <r>
      <rPr>
        <sz val="12"/>
        <color theme="1"/>
        <rFont val="Arial"/>
        <family val="2"/>
        <b/>
        <vertAlign val="superscript"/>
      </rPr>
      <t xml:space="preserve">4</t>
    </r>
  </si>
  <si>
    <t xml:space="preserve">Persons identifying as 'other'</t>
  </si>
  <si>
    <t xml:space="preserve">Hours worked</t>
  </si>
  <si>
    <r>
      <t xml:space="preserve">Employees hours worked (paid)</t>
    </r>
    <r>
      <rPr>
        <sz val="12"/>
        <rFont val="Arial"/>
        <family val="2"/>
        <vertAlign val="superscript"/>
      </rPr>
      <t xml:space="preserve">6</t>
    </r>
  </si>
  <si>
    <t xml:space="preserve">6. Based on hours worked paid Including overtime and paid leave.</t>
  </si>
  <si>
    <t xml:space="preserve">Persons identifying as other in above roles</t>
  </si>
  <si>
    <r>
      <t xml:space="preserve">Early careers</t>
    </r>
    <r>
      <rPr>
        <sz val="18"/>
        <color theme="0"/>
        <rFont val="Arial"/>
        <family val="2"/>
        <b/>
        <vertAlign val="superscript"/>
      </rPr>
      <t xml:space="preserve">8</t>
    </r>
  </si>
  <si>
    <t xml:space="preserve">Internships</t>
  </si>
  <si>
    <t xml:space="preserve">Apprenticeships</t>
  </si>
  <si>
    <t xml:space="preserve">Graduates</t>
  </si>
  <si>
    <t xml:space="preserve">8. Data is number of employees in each category who were in employment during the FY.</t>
  </si>
  <si>
    <t xml:space="preserve">Parental leave by gender (FY24)</t>
  </si>
  <si>
    <t xml:space="preserve">Employees still with organisation 12 months after returning 
from parental leave (FY23)</t>
  </si>
  <si>
    <t xml:space="preserve">Employee arrangements</t>
  </si>
  <si>
    <t xml:space="preserve">Employees on Enterprise Agreement</t>
  </si>
  <si>
    <t xml:space="preserve">Employees not on Enterprise Agreement</t>
  </si>
  <si>
    <r>
      <t xml:space="preserve">Contractors and labour Hire</t>
    </r>
    <r>
      <rPr>
        <sz val="18"/>
        <color theme="0"/>
        <rFont val="Arial"/>
        <family val="2"/>
        <b/>
        <vertAlign val="superscript"/>
      </rPr>
      <t xml:space="preserve">9</t>
    </r>
  </si>
  <si>
    <t xml:space="preserve">Contractors (headcount) </t>
  </si>
  <si>
    <t xml:space="preserve">Not available</t>
  </si>
  <si>
    <t xml:space="preserve">9. FTE only includes Labour Hire.</t>
  </si>
  <si>
    <t xml:space="preserve">Remuneration</t>
  </si>
  <si>
    <t xml:space="preserve">Gender pay gap, base salary (median)</t>
  </si>
  <si>
    <t xml:space="preserve">Gender pay gap, total REM (median)</t>
  </si>
  <si>
    <r>
      <t xml:space="preserve">Notes:</t>
    </r>
    <r>
      <rPr>
        <sz val="9.5"/>
        <color theme="1"/>
        <rFont val="Arial"/>
        <family val="2"/>
      </rPr>
      <t xml:space="preserve">
Workforce data includes Ausgrid, Distribution Services and Emerging Energy Solutions employees under the Enterprise Agreement or individual contract. Excludes PLUS ES, labour hire and contractors. Prior to FY23, labour hire was included.
Contractors are those that are employed by another party and have IT system access and or a premises access pass. Labour hire are contractors employed via an agency.
The most common type of temporary employees in Ausgrid are Apprentices and Graduates.
Gender pay gap methodology changed in FY24 to match WGEA reporting requirements (median, not average). FY23 updated to reflect this. </t>
    </r>
    <r>
      <rPr>
        <sz val="9.5"/>
        <color theme="1"/>
        <rFont val="Arial"/>
        <family val="2"/>
        <b/>
      </rPr>
      <t xml:space="preserve">
</t>
    </r>
  </si>
  <si>
    <t xml:space="preserve">      Workforce</t>
  </si>
  <si>
    <t xml:space="preserve">1. Includes PLUS ES employees under individual contracts. Excludes Emerging Energy Solutions, Distribution Services, labour hire and contractors. Prior to FY23, Emerging Energy Solutions and labour employees included.</t>
  </si>
  <si>
    <t xml:space="preserve">2. Prior to FY23, labour hire was included. </t>
  </si>
  <si>
    <t xml:space="preserve">Full time</t>
  </si>
  <si>
    <t xml:space="preserve">Sydney </t>
  </si>
  <si>
    <t xml:space="preserve">Persons identifying as 'other' at above locations</t>
  </si>
  <si>
    <t xml:space="preserve">Part time</t>
  </si>
  <si>
    <r>
      <t xml:space="preserve">Employees hours worked</t>
    </r>
    <r>
      <rPr>
        <sz val="12"/>
        <rFont val="Arial"/>
        <family val="2"/>
        <vertAlign val="superscript"/>
      </rPr>
      <t xml:space="preserve">6</t>
    </r>
  </si>
  <si>
    <t xml:space="preserve">Persons identifying as 'other' in above roles</t>
  </si>
  <si>
    <t xml:space="preserve">Total employment of persons identifying as 'other'</t>
  </si>
  <si>
    <t xml:space="preserve">Contractors (headcount) includes EES</t>
  </si>
  <si>
    <r>
      <rPr>
        <sz val="9.5"/>
        <color theme="1"/>
        <rFont val="Arial"/>
        <family val="2"/>
        <b/>
      </rPr>
      <t xml:space="preserve">Notes:</t>
    </r>
    <r>
      <rPr>
        <sz val="9.5"/>
        <color theme="1"/>
        <rFont val="Arial"/>
        <family val="2"/>
      </rPr>
      <t xml:space="preserve">
Workforce data includes PLUS ES employees under the Enterprise Agreement or individual contract. Excludes Emerging Energy Solutions, Distribution Services, labour hire and contractors. Prior to FY23, Emerging Energy Solutions and labour employees included. 
Contractors are those that are employed by another party and have IT system access and or a premises access pass. Labour hire are contractors employed via an agency.</t>
    </r>
  </si>
  <si>
    <t xml:space="preserve">       Customer Experience</t>
  </si>
  <si>
    <t xml:space="preserve">Customer experience</t>
  </si>
  <si>
    <t xml:space="preserve">Customer service</t>
  </si>
  <si>
    <t xml:space="preserve">Complaints resolved within 20 days </t>
  </si>
  <si>
    <t xml:space="preserve">Outage and emergency calls answered within 30 seconds</t>
  </si>
  <si>
    <t xml:space="preserve">Contact Centre first contact resolution</t>
  </si>
  <si>
    <t xml:space="preserve">Service ease</t>
  </si>
  <si>
    <t xml:space="preserve">Service resolution</t>
  </si>
  <si>
    <t xml:space="preserve">Energy and Water Ombudsman NSW complaints </t>
  </si>
  <si>
    <t xml:space="preserve">Compliance with energisation date</t>
  </si>
  <si>
    <t xml:space="preserve">Median energisation time</t>
  </si>
  <si>
    <t xml:space="preserve">Days</t>
  </si>
  <si>
    <t xml:space="preserve">Consultative committees</t>
  </si>
  <si>
    <t xml:space="preserve">Stakeholder consultative committees</t>
  </si>
  <si>
    <t xml:space="preserve">Reputation and customer surveys</t>
  </si>
  <si>
    <t xml:space="preserve">Annual stakeholder survey completed (RepTrak)</t>
  </si>
  <si>
    <t xml:space="preserve">Y/N</t>
  </si>
  <si>
    <t xml:space="preserve">Y</t>
  </si>
  <si>
    <t xml:space="preserve">RepTrak stakeholder score</t>
  </si>
  <si>
    <t xml:space="preserve">Ausgrid Group Environment</t>
  </si>
  <si>
    <r>
      <t xml:space="preserve">Waste</t>
    </r>
    <r>
      <rPr>
        <sz val="18"/>
        <color theme="0"/>
        <rFont val="Arial"/>
        <family val="2"/>
        <b/>
        <vertAlign val="superscript"/>
      </rPr>
      <t xml:space="preserve">1</t>
    </r>
  </si>
  <si>
    <t xml:space="preserve">Waste types (generation/import)</t>
  </si>
  <si>
    <t xml:space="preserve">Solid waste</t>
  </si>
  <si>
    <t xml:space="preserve">tonnes</t>
  </si>
  <si>
    <t xml:space="preserve">Liquid waste</t>
  </si>
  <si>
    <t xml:space="preserve">kL</t>
  </si>
  <si>
    <t xml:space="preserve">Hazardous waste</t>
  </si>
  <si>
    <t xml:space="preserve">Recycling &amp; recovery (disposal/export)</t>
  </si>
  <si>
    <r>
      <t xml:space="preserve">Solid waste diverted from landfill</t>
    </r>
    <r>
      <rPr>
        <sz val="12"/>
        <rFont val="Arial"/>
        <family val="2"/>
        <vertAlign val="superscript"/>
      </rPr>
      <t xml:space="preserve">2</t>
    </r>
  </si>
  <si>
    <r>
      <t xml:space="preserve">Waste recovery - re-used/recycled/energy use</t>
    </r>
    <r>
      <rPr>
        <sz val="12"/>
        <rFont val="Arial"/>
        <family val="2"/>
        <vertAlign val="superscript"/>
      </rPr>
      <t xml:space="preserve">2</t>
    </r>
  </si>
  <si>
    <r>
      <t xml:space="preserve">Waste avoided by recycling surplus or redundant equipment and materials</t>
    </r>
    <r>
      <rPr>
        <sz val="12"/>
        <rFont val="Arial"/>
        <family val="2"/>
        <vertAlign val="superscript"/>
      </rPr>
      <t xml:space="preserve">3</t>
    </r>
  </si>
  <si>
    <t xml:space="preserve">&gt;29,000</t>
  </si>
  <si>
    <t xml:space="preserve">&gt;25,000</t>
  </si>
  <si>
    <t xml:space="preserve">1. Data is limited to waste disposed via Ausgrid's main waste contractor (currently Veolia), which excludes waste recycled or disposed via Ausgrid works contractors or through other individual waste service providers. Historical waste data (FY21 and earlier) has been adjusted to better reflect current waste categories.
2. % solid waste diverted and % waste recovery figures are are not directly comparable across financial years due to changes in Veolia's reporting system to increase the accuracy of reported figures.
3. Includes scrap metal, cable, network equipment, timber poles, oil, spoil and tree trimming waste.</t>
  </si>
  <si>
    <t xml:space="preserve">Water</t>
  </si>
  <si>
    <t xml:space="preserve">Potable water</t>
  </si>
  <si>
    <t xml:space="preserve">Potable water used</t>
  </si>
  <si>
    <t xml:space="preserve">Captured / self sourced water</t>
  </si>
  <si>
    <r>
      <t xml:space="preserve">Captured self sourced water</t>
    </r>
    <r>
      <rPr>
        <sz val="12"/>
        <rFont val="Arial"/>
        <family val="2"/>
        <vertAlign val="superscript"/>
      </rPr>
      <t xml:space="preserve">4</t>
    </r>
  </si>
  <si>
    <t xml:space="preserve">Water discharged</t>
  </si>
  <si>
    <r>
      <t xml:space="preserve">Water treated and discharged</t>
    </r>
    <r>
      <rPr>
        <sz val="12"/>
        <rFont val="Arial"/>
        <family val="2"/>
        <vertAlign val="superscript"/>
      </rPr>
      <t xml:space="preserve">5</t>
    </r>
  </si>
  <si>
    <r>
      <rPr>
        <sz val="12"/>
        <rFont val="Arial"/>
        <family val="2"/>
        <b/>
      </rPr>
      <t xml:space="preserve">Water outflows / discharges (</t>
    </r>
    <r>
      <rPr>
        <sz val="12"/>
        <color theme="10"/>
        <rFont val="Arial"/>
        <family val="2"/>
        <b/>
        <u val="single"/>
      </rPr>
      <t xml:space="preserve">GRESB</t>
    </r>
    <r>
      <rPr>
        <sz val="12"/>
        <rFont val="Arial"/>
        <family val="2"/>
        <b/>
      </rPr>
      <t xml:space="preserve"> categories)</t>
    </r>
  </si>
  <si>
    <t xml:space="preserve">Quality of water discharged to sensitive waterways</t>
  </si>
  <si>
    <t xml:space="preserve">Freshwater (≤1000 mg/L TDS)</t>
  </si>
  <si>
    <t xml:space="preserve">Other water (&gt;1000 mg/L TDS)</t>
  </si>
  <si>
    <t xml:space="preserve">Water outflows/discharges</t>
  </si>
  <si>
    <t xml:space="preserve">Groundwater</t>
  </si>
  <si>
    <r>
      <t xml:space="preserve">Seawater / brackish water</t>
    </r>
    <r>
      <rPr>
        <sz val="12"/>
        <rFont val="Arial"/>
        <family val="2"/>
        <vertAlign val="superscript"/>
      </rPr>
      <t xml:space="preserve">6</t>
    </r>
  </si>
  <si>
    <t xml:space="preserve">Surface water</t>
  </si>
  <si>
    <t xml:space="preserve">Third-party re-use</t>
  </si>
  <si>
    <r>
      <t xml:space="preserve">Third-party treatment</t>
    </r>
    <r>
      <rPr>
        <sz val="12"/>
        <rFont val="Arial"/>
        <family val="2"/>
        <vertAlign val="superscript"/>
      </rPr>
      <t xml:space="preserve">7,8</t>
    </r>
  </si>
  <si>
    <t xml:space="preserve">Total water discharged  (GRESB CALCULATED)</t>
  </si>
  <si>
    <t xml:space="preserve">Total discharge to sensitive waterways  (GRESB CALCULATED)</t>
  </si>
  <si>
    <t xml:space="preserve">4. Self sourced water is estimated as 50% of the total rainwater tank capacity across Ausgrid sites, as usage is not metered.
5. Includes discharge from Campbell St GWTP, City North GWTP and Homebush Washbay WTP (covered by an Industrial Trade Waste Agreement). Excludes discharge from Druitt St GWTP, which is trivial and is not currently metered. Excludes other commercial discharges, such as washbays and grease traps, as these are not metered.
6. Includes discharge from Campbell St GWTP and City North GWTP. Excludes discharge from Druitt St GWTP, which is trivial and is not currently metered.
7. Includes wastewater collected by Ausgrid's aqueous waste contractors and water discharged to sewer from the Homebush washbay WTP (covered by an Industrial Trade Waste Agreement).  Excludes domestic discharges and other commercial discharges, such as washbays and grease traps, as these are not metered.
8. The FY24 figure has been estimated by applying a factor of 1.4 to the data provided by Ausgrid's two main aqueous waste contractors. High demand for services during periods of heavy rainfall in FY24 required the use of other contractors for which data is not available.</t>
  </si>
  <si>
    <t xml:space="preserve">Biodiversity</t>
  </si>
  <si>
    <t xml:space="preserve">Habitat management</t>
  </si>
  <si>
    <t xml:space="preserve">Habitats protected and restored (specific projects)</t>
  </si>
  <si>
    <t xml:space="preserve">Ha</t>
  </si>
  <si>
    <t xml:space="preserve">Significant impacts on Key Biodiversity Areas</t>
  </si>
  <si>
    <t xml:space="preserve">Significant impacts on biodiversity</t>
  </si>
  <si>
    <t xml:space="preserve">Wildlife</t>
  </si>
  <si>
    <t xml:space="preserve">Wildlife fatalities</t>
  </si>
  <si>
    <t xml:space="preserve">Threatened and endangered species fatalities</t>
  </si>
  <si>
    <t xml:space="preserve">Environmental management systems</t>
  </si>
  <si>
    <t xml:space="preserve">Environmental management system certification coverage</t>
  </si>
  <si>
    <t xml:space="preserve">Environmental compliance</t>
  </si>
  <si>
    <t xml:space="preserve">Legal action</t>
  </si>
  <si>
    <t xml:space="preserve">Prosecutions</t>
  </si>
  <si>
    <t xml:space="preserve">Other non-compliances or incidents</t>
  </si>
  <si>
    <t xml:space="preserve">Licence breaches</t>
  </si>
  <si>
    <t xml:space="preserve">Reportable environmental incidents</t>
  </si>
  <si>
    <t xml:space="preserve">Written warnings or infringement notices</t>
  </si>
  <si>
    <t xml:space="preserve">Total environmental incidents</t>
  </si>
  <si>
    <t xml:space="preserve">Environment</t>
  </si>
  <si>
    <t xml:space="preserve">Solid waste diverted from landfill</t>
  </si>
  <si>
    <t xml:space="preserve">Waste recovery - re-used/recycled/energy use</t>
  </si>
  <si>
    <t xml:space="preserve">Waste avoided by recycling surplus or redundant equipment and materials</t>
  </si>
  <si>
    <t xml:space="preserve">1. Ausgrid waste data is calculated as a percentage of Ausgrid Group data, based on headcount. Data inclusions, exclusions and assumptions are detailed in the 'GROUP Environment' tab.</t>
  </si>
  <si>
    <r>
      <t xml:space="preserve">Water</t>
    </r>
    <r>
      <rPr>
        <sz val="18"/>
        <color theme="0"/>
        <rFont val="Arial"/>
        <family val="2"/>
        <b/>
        <vertAlign val="superscript"/>
      </rPr>
      <t xml:space="preserve">2</t>
    </r>
  </si>
  <si>
    <r>
      <t xml:space="preserve">Potable water</t>
    </r>
    <r>
      <rPr>
        <sz val="12"/>
        <rFont val="Arial"/>
        <family val="2"/>
        <b/>
        <vertAlign val="superscript"/>
      </rPr>
      <t xml:space="preserve">3</t>
    </r>
  </si>
  <si>
    <r>
      <t xml:space="preserve">Captured / self sourced water</t>
    </r>
    <r>
      <rPr>
        <sz val="12"/>
        <rFont val="Arial"/>
        <family val="2"/>
        <b/>
        <vertAlign val="superscript"/>
      </rPr>
      <t xml:space="preserve">3</t>
    </r>
  </si>
  <si>
    <t xml:space="preserve">Captured self sourced water</t>
  </si>
  <si>
    <t xml:space="preserve">Water treated and discharged</t>
  </si>
  <si>
    <t xml:space="preserve">Seawater / brackish water</t>
  </si>
  <si>
    <t xml:space="preserve">Third-party treatment</t>
  </si>
  <si>
    <t xml:space="preserve">2. Data inclusions, exclusions and assumptions are detailed in the 'GROUP Environment' tab.
3. Ausgrid 'Potable water' and 'Captured / self sourced water' is calculated as a percentage of Ausgrid Group data, based on headcount.</t>
  </si>
  <si>
    <t xml:space="preserve">Waste diverted for recycling</t>
  </si>
  <si>
    <t xml:space="preserve">Waste diverted for energy / recovery</t>
  </si>
  <si>
    <t xml:space="preserve">1. PLUS ES waste data is calculated as a percentage of Ausgrid Group data, based on headcount. Data inclusions, exclusions and assumptions are detailed in the 'GROUP Environment' tab.</t>
  </si>
  <si>
    <t xml:space="preserve">2. PLUS ES water data is calculated as a percentage of Ausgrid Group data, based on headcount. Data inclusions, exclusions and assumptions are detailed in the 'GROUP Environment' tab.</t>
  </si>
  <si>
    <t xml:space="preserve">Certified environmental management systems</t>
  </si>
  <si>
    <t xml:space="preserve">Environmental management system certification coverage (NSW only)</t>
  </si>
  <si>
    <t xml:space="preserve">Power Supplied</t>
  </si>
  <si>
    <t xml:space="preserve">Power supplied</t>
  </si>
  <si>
    <t xml:space="preserve">Power supplied to residential customers</t>
  </si>
  <si>
    <t xml:space="preserve">GWh</t>
  </si>
  <si>
    <t xml:space="preserve">Power supplied to business customers</t>
  </si>
  <si>
    <t xml:space="preserve">Total power sold</t>
  </si>
  <si>
    <t xml:space="preserve">Number of customers</t>
  </si>
  <si>
    <t xml:space="preserve">Residential customers (households)</t>
  </si>
  <si>
    <r>
      <t xml:space="preserve">Number</t>
    </r>
    <r>
      <rPr>
        <sz val="12"/>
        <rFont val="Arial"/>
        <family val="2"/>
        <vertAlign val="superscript"/>
      </rPr>
      <t xml:space="preserve">1</t>
    </r>
  </si>
  <si>
    <t xml:space="preserve">Business customers</t>
  </si>
  <si>
    <t xml:space="preserve">Total number of residental and business customers</t>
  </si>
  <si>
    <t xml:space="preserve">Life support customers</t>
  </si>
  <si>
    <t xml:space="preserve">Tariffs </t>
  </si>
  <si>
    <t xml:space="preserve">New and existing residential and business customer transfers to demand tariffs</t>
  </si>
  <si>
    <t xml:space="preserve">Total residential and business customers on demand tariffs</t>
  </si>
  <si>
    <t xml:space="preserve">Share of residential and business customers on demand tariffs</t>
  </si>
  <si>
    <t xml:space="preserve">Reliability</t>
  </si>
  <si>
    <t xml:space="preserve">System Average Interruption Duration Index (SAIDI)</t>
  </si>
  <si>
    <r>
      <t xml:space="preserve">Minutes</t>
    </r>
    <r>
      <rPr>
        <sz val="12"/>
        <rFont val="Arial"/>
        <family val="2"/>
        <vertAlign val="superscript"/>
      </rPr>
      <t xml:space="preserve">2</t>
    </r>
  </si>
  <si>
    <t xml:space="preserve">System Average Interruption Frequency Index (SAIFI)</t>
  </si>
  <si>
    <r>
      <t xml:space="preserve">Number</t>
    </r>
    <r>
      <rPr>
        <sz val="12"/>
        <rFont val="Arial"/>
        <family val="2"/>
        <vertAlign val="superscript"/>
      </rPr>
      <t xml:space="preserve">3</t>
    </r>
  </si>
  <si>
    <t xml:space="preserve">Power prices</t>
  </si>
  <si>
    <t xml:space="preserve">Network charge - average residential customer revenue</t>
  </si>
  <si>
    <r>
      <t xml:space="preserve">$/year nominal</t>
    </r>
    <r>
      <rPr>
        <sz val="12"/>
        <rFont val="Arial"/>
        <family val="2"/>
        <vertAlign val="superscript"/>
      </rPr>
      <t xml:space="preserve">4</t>
    </r>
  </si>
  <si>
    <t xml:space="preserve">NSW grid generation mix</t>
  </si>
  <si>
    <t xml:space="preserve">Clean energy</t>
  </si>
  <si>
    <t xml:space="preserve">Fossil fuels</t>
  </si>
  <si>
    <t xml:space="preserve">1. Average customer numbers.
2. Average time that a customer is without electricity in minutes.
3. Average number of service interruptions to each customer.
4. Based on 5,000 kWh per annum on a flat tariff structure based on a 365 day year. Excludes metering charges and controlled load usage. Excludes GST. Includes Ausgrid distribution charges, transmission charges and NSW Government Climate Change Fund costs.</t>
  </si>
  <si>
    <t xml:space="preserve">Electric vehicle infrastructure</t>
  </si>
  <si>
    <r>
      <t xml:space="preserve">Public EV charging stations on Ausgrid assets</t>
    </r>
    <r>
      <rPr>
        <sz val="12"/>
        <rFont val="Arial"/>
        <family val="2"/>
        <b/>
        <vertAlign val="superscript"/>
      </rPr>
      <t xml:space="preserve">5</t>
    </r>
    <r>
      <rPr>
        <sz val="12"/>
        <rFont val="Arial"/>
        <family val="2"/>
        <b/>
      </rPr>
      <t xml:space="preserve"> </t>
    </r>
  </si>
  <si>
    <t xml:space="preserve">Pole-mounted </t>
  </si>
  <si>
    <t xml:space="preserve">Kiosk</t>
  </si>
  <si>
    <t xml:space="preserve">Total charging stations on Ausgrid assets </t>
  </si>
  <si>
    <t xml:space="preserve">Total electricity delivered</t>
  </si>
  <si>
    <t xml:space="preserve">MWh</t>
  </si>
  <si>
    <t xml:space="preserve">EV's in Ausgrid's network area</t>
  </si>
  <si>
    <t xml:space="preserve">Road-registered passenger vehicles in Ausgrid area that are EV</t>
  </si>
  <si>
    <t xml:space="preserve">5. Cumulative data. Does not include other EV chargers in our network area.</t>
  </si>
  <si>
    <r>
      <t xml:space="preserve">Batteries</t>
    </r>
    <r>
      <rPr>
        <sz val="18"/>
        <color theme="0"/>
        <rFont val="Arial"/>
        <family val="2"/>
        <b/>
        <vertAlign val="superscript"/>
      </rPr>
      <t xml:space="preserve">6</t>
    </r>
  </si>
  <si>
    <t xml:space="preserve">Community batteries (&lt;5MW)</t>
  </si>
  <si>
    <t xml:space="preserve">Pole-mounted batteries</t>
  </si>
  <si>
    <t xml:space="preserve">Number </t>
  </si>
  <si>
    <t xml:space="preserve">Total storage of Ausgrid owned pole-mounted community batteries </t>
  </si>
  <si>
    <t xml:space="preserve">kWh</t>
  </si>
  <si>
    <t xml:space="preserve">Pad-mounted community batteries</t>
  </si>
  <si>
    <t xml:space="preserve">Total storage of Ausgrid owned pad-mounted community batteries </t>
  </si>
  <si>
    <t xml:space="preserve">5 MW community batteries</t>
  </si>
  <si>
    <t xml:space="preserve">Grid-scale BESS (100MW+)</t>
  </si>
  <si>
    <t xml:space="preserve">Total grid scale batteries connected to Ausgrid network.</t>
  </si>
  <si>
    <t xml:space="preserve">Total capacity of grid scale BESS connected to Ausgrid network.</t>
  </si>
  <si>
    <t xml:space="preserve">6. Cumulative data. Includes only Ausgrid assets. </t>
  </si>
  <si>
    <t xml:space="preserve">Stand Alone Power Systems (SAPS)</t>
  </si>
  <si>
    <r>
      <t xml:space="preserve">SAPS owned by Ausgrid</t>
    </r>
    <r>
      <rPr>
        <sz val="12"/>
        <rFont val="Arial"/>
        <family val="2"/>
        <b/>
        <vertAlign val="superscript"/>
      </rPr>
      <t xml:space="preserve">7</t>
    </r>
    <r>
      <rPr>
        <sz val="12"/>
        <rFont val="Arial"/>
        <family val="2"/>
        <b/>
      </rPr>
      <t xml:space="preserve"> </t>
    </r>
  </si>
  <si>
    <t xml:space="preserve">Installed and commissioned this year</t>
  </si>
  <si>
    <t xml:space="preserve">Electricity generated this year</t>
  </si>
  <si>
    <t xml:space="preserve">Total installed and commissioned to date</t>
  </si>
  <si>
    <t xml:space="preserve">Total electricity generated to date</t>
  </si>
  <si>
    <t xml:space="preserve">7. Does not include other SAPS in our network area.</t>
  </si>
  <si>
    <t xml:space="preserve">Microgrids</t>
  </si>
  <si>
    <r>
      <t xml:space="preserve">Microgrids owned by Ausgrid</t>
    </r>
    <r>
      <rPr>
        <sz val="12"/>
        <rFont val="Arial"/>
        <family val="2"/>
        <b/>
        <vertAlign val="superscript"/>
      </rPr>
      <t xml:space="preserve">8</t>
    </r>
    <r>
      <rPr>
        <sz val="12"/>
        <rFont val="Arial"/>
        <family val="2"/>
        <b/>
      </rPr>
      <t xml:space="preserve"> </t>
    </r>
  </si>
  <si>
    <t xml:space="preserve">Electricity generated by Ausgrid this year</t>
  </si>
  <si>
    <t xml:space="preserve">8. Does not include other Microgrids in our network area.</t>
  </si>
  <si>
    <t xml:space="preserve">Number of Ausgrid owned streetlights</t>
  </si>
  <si>
    <t xml:space="preserve">Percentage owned by Ausgrid converted to LED</t>
  </si>
  <si>
    <t xml:space="preserve">Number owned by Ausgrid converted to LED in FY25</t>
  </si>
  <si>
    <t xml:space="preserve">Annual KW saved from streetlight LED upgrade in FY25</t>
  </si>
  <si>
    <t xml:space="preserve">Customer owned solar connections in our network</t>
  </si>
  <si>
    <t xml:space="preserve">Network customers with solar connection</t>
  </si>
  <si>
    <t xml:space="preserve">Residential customers</t>
  </si>
  <si>
    <t xml:space="preserve">Total customers</t>
  </si>
  <si>
    <t xml:space="preserve">Total capacity installed </t>
  </si>
  <si>
    <t xml:space="preserve">MW</t>
  </si>
  <si>
    <t xml:space="preserve">Average size of PV system </t>
  </si>
  <si>
    <t xml:space="preserve">kW</t>
  </si>
  <si>
    <t xml:space="preserve">Ausgrid Group Energy &amp; Emissions</t>
  </si>
  <si>
    <t xml:space="preserve">Emissions</t>
  </si>
  <si>
    <t xml:space="preserve">Greenhouse gas emissions</t>
  </si>
  <si>
    <t xml:space="preserve">Total carbon emissions (Scope 1 and 2)</t>
  </si>
  <si>
    <t xml:space="preserve">t/CO2-e</t>
  </si>
  <si>
    <t xml:space="preserve">Percentage reduction in scope 1 and 2 emissions from FY20</t>
  </si>
  <si>
    <t xml:space="preserve">Total carbon emissions (Scope 1, 2 and 3)¹</t>
  </si>
  <si>
    <t xml:space="preserve">Carbon footprint scope 1</t>
  </si>
  <si>
    <t xml:space="preserve">Carbon footprint Scope 1</t>
  </si>
  <si>
    <t xml:space="preserve">Percentage reduction in Scope 1 emissions from FY20</t>
  </si>
  <si>
    <t xml:space="preserve">Carbon footprint scope 1 component parts</t>
  </si>
  <si>
    <t xml:space="preserve">Stationary energy use</t>
  </si>
  <si>
    <t xml:space="preserve">Transport energy use</t>
  </si>
  <si>
    <t xml:space="preserve">Sulphur Hexafluoride (SF6)²</t>
  </si>
  <si>
    <t xml:space="preserve">Carbon footprint scope 2</t>
  </si>
  <si>
    <t xml:space="preserve">Percentage reduction in Scope 2 emissions from FY20</t>
  </si>
  <si>
    <t xml:space="preserve">Carbon footprint scope 2 component parts</t>
  </si>
  <si>
    <t xml:space="preserve">Property electricity emissions</t>
  </si>
  <si>
    <t xml:space="preserve">Line losses during distribution of electricity on our network</t>
  </si>
  <si>
    <t xml:space="preserve">GJ</t>
  </si>
  <si>
    <t xml:space="preserve">Average line losses on our network</t>
  </si>
  <si>
    <t xml:space="preserve">Carbon footprint scope 3</t>
  </si>
  <si>
    <t xml:space="preserve">Carbon footprint Scope 3 - Total GHG protocol categories³</t>
  </si>
  <si>
    <t xml:space="preserve">Carbon footprint scope 3 GHG protocol categories</t>
  </si>
  <si>
    <t xml:space="preserve">Category 1: Purchased goods and services</t>
  </si>
  <si>
    <t xml:space="preserve">Category 2: Capital goods</t>
  </si>
  <si>
    <t xml:space="preserve">Category 3: Fuel and energy related</t>
  </si>
  <si>
    <t xml:space="preserve">Category 4: Upstream transport</t>
  </si>
  <si>
    <t xml:space="preserve">Not material</t>
  </si>
  <si>
    <t xml:space="preserve">Category 5: Waste</t>
  </si>
  <si>
    <t xml:space="preserve">Category 6: Business travel</t>
  </si>
  <si>
    <t xml:space="preserve">Category 7: Employee commuting</t>
  </si>
  <si>
    <t xml:space="preserve">Category 8: Upstream leased assets</t>
  </si>
  <si>
    <t xml:space="preserve">Not relevant</t>
  </si>
  <si>
    <t xml:space="preserve">Category 9: Downstream transport</t>
  </si>
  <si>
    <t xml:space="preserve">Category 10: Processing of sold products</t>
  </si>
  <si>
    <t xml:space="preserve">Category 11: Use of sold products</t>
  </si>
  <si>
    <t xml:space="preserve">Category 12: End-of-life treatment of sold products</t>
  </si>
  <si>
    <t xml:space="preserve">Category 13: Downstream leased assets</t>
  </si>
  <si>
    <t xml:space="preserve">Category 14: Franchises</t>
  </si>
  <si>
    <t xml:space="preserve">Category 15: Investments</t>
  </si>
  <si>
    <r>
      <rPr>
        <sz val="12"/>
        <color rgb="FF000000"/>
        <rFont val="Arial"/>
        <family val="2"/>
        <b/>
      </rPr>
      <t xml:space="preserve">Historical scope 3 emissions (streetlights, waste, business travel)</t>
    </r>
    <r>
      <rPr>
        <sz val="12"/>
        <color rgb="FF000000"/>
        <rFont val="Arial"/>
        <family val="2"/>
        <b/>
        <vertAlign val="superscript"/>
      </rPr>
      <t xml:space="preserve">3</t>
    </r>
  </si>
  <si>
    <t xml:space="preserve">1. Our SBTi endorsed targets are Group level targets, these will be the numbers we use for tracking progress against SBTi targets.
2. SF6 aggregate loss at emission source accounting commenced in FY23 (Method 3, NGER Determination s4.104(2)).  Previous year's figures are estimates based on default annual leakage rates (Method 1, NGER Determination s4.102, item 4).
3. Our Scope 3 baseline was calculated on FY21 data using the GHG protocol categories listed above and submitted to Science Base Targets initiative in FY22. Subsequent years, including FY24, have used the FY21 baseline figure. We are reviewing our processes for improving scope 3 emissions data collection. Ausgrid previously used 'Selected scope 3 emissions' - streetlighting, waste and business travel, to report against previous corporate targets. This is now included as 'Historical Scope 3 emissions', but we no longer report against these categories. We have apportioned the FY21 Group level scope 3 emissions to Ausgrid and PLUS ES based on headcount, which fluctuates year on year.</t>
  </si>
  <si>
    <t xml:space="preserve">Energy use and efficiency</t>
  </si>
  <si>
    <t xml:space="preserve">Energy consumed</t>
  </si>
  <si>
    <t xml:space="preserve">Energy use (Scope 1 &amp; 2)</t>
  </si>
  <si>
    <t xml:space="preserve">Power generation and production</t>
  </si>
  <si>
    <t xml:space="preserve">Renewable energy generated for our use</t>
  </si>
  <si>
    <r>
      <t xml:space="preserve">Solar</t>
    </r>
    <r>
      <rPr>
        <sz val="12"/>
        <rFont val="Arial"/>
        <family val="2"/>
        <vertAlign val="superscript"/>
      </rPr>
      <t xml:space="preserve">4</t>
    </r>
  </si>
  <si>
    <t xml:space="preserve">
3,091,889</t>
  </si>
  <si>
    <t xml:space="preserve">4. Due to data disruptions for solar generation, the reported number was completed from statistical modelling in FY21 &amp; FY22.</t>
  </si>
  <si>
    <r>
      <t xml:space="preserve">Emission Factors for Scope 2 NSW Grid (kg CO</t>
    </r>
    <r>
      <rPr>
        <sz val="10"/>
        <rFont val="Calibri"/>
        <family val="2"/>
        <b/>
        <vertAlign val="subscript"/>
        <scheme val="minor"/>
      </rPr>
      <t xml:space="preserve">2-</t>
    </r>
    <r>
      <rPr>
        <sz val="11"/>
        <rFont val="Calibri"/>
        <family val="2"/>
        <scheme val="minor"/>
      </rPr>
      <t xml:space="preserve">e/kWh)</t>
    </r>
  </si>
  <si>
    <t xml:space="preserve">           Energy &amp; Emissions</t>
  </si>
  <si>
    <t xml:space="preserve">Total carbon emissions (Scope 1 and 2)¹</t>
  </si>
  <si>
    <t xml:space="preserve">Total carbon emissions (Scope 1, 2 and 3)</t>
  </si>
  <si>
    <t xml:space="preserve">Categories total</t>
  </si>
  <si>
    <t xml:space="preserve">1. NGER reporting covers Scope 1 &amp; 2 emissions only and only Ausgrid (not PLUS ES), these are the numbers we use for NGER reporting.
2. SF6 aggregate loss at emission source accounting commenced in FY23 (Method 3, NGER Determination s4.104(2)).  Previous year's figures are estimates based on default annual leakage rates (Method 1, NGER Determination s4.102, item 4).
3. Our Scope 3 baseline was calculated on FY21 data using the GHG protocol categories listed above and submitted to Science Base Targets initiative in FY22. Subsequent years, including FY24, have used the FY21 baseline figure. We are reviewing our processes for improving scope 3 emissions data collection. Ausgrid previously used 'Selected scope 3 emissions' - streetlighting, waste and business travel, to report against previous corporate targets. This is now included as 'Historical Scope 3 emissions' in the Group Emissions tab, but we no longer report against these categories. We have apportioned the FY21 Group level scope 3 emissions to Ausgrid and PLUS ES based on headcount, which fluctuates year on year.</t>
  </si>
  <si>
    <t xml:space="preserve">Renewable energy generation and use</t>
  </si>
  <si>
    <r>
      <t xml:space="preserve">Onsite renewable energy generated (solar)</t>
    </r>
    <r>
      <rPr>
        <sz val="12"/>
        <rFont val="Arial"/>
        <family val="2"/>
        <vertAlign val="superscript"/>
      </rPr>
      <t xml:space="preserve">4</t>
    </r>
  </si>
  <si>
    <t xml:space="preserve">Onsite renewable energy system capacity (solar)</t>
  </si>
  <si>
    <t xml:space="preserve">Offsite renewable energy purchased (power purchase agreement)</t>
  </si>
  <si>
    <t xml:space="preserve">4. Due to data disruptions for solar generation, the reported number was complete from statistical modelling in FY21 &amp; FY22. </t>
  </si>
  <si>
    <t xml:space="preserve">Energy &amp; Emissions</t>
  </si>
  <si>
    <t xml:space="preserve">Carbon footprint Scope 3 - Total GHG protocol categories¹</t>
  </si>
  <si>
    <t xml:space="preserve">1. Our Scope 3 baseline was calculated on FY21 data using the GHG protocol categories listed above and submitted to Science Base Targets initiative in FY22. Subsequent years, including FY24, have used the FY21 baseline figure. We are reviewing our processes for improving scope 3 emissions data collection. Ausgrid previously used 'Selected scope 3 emissions' - streetlighting, waste and business travel, to report against previous corporate targets. This is now included as 'Historical Scope 3 emissions' in the Group Emissions tab, but we no longer report against these categories. We have apportioned the FY21 Group level scope 3 emissions to Ausgrid and PLUS ES based on headcount, which fluctuates year on year.</t>
  </si>
  <si>
    <t xml:space="preserve">Used to apportion emissions, waste and water data</t>
  </si>
  <si>
    <t xml:space="preserve">Number of Ausgrid employees</t>
  </si>
  <si>
    <t xml:space="preserve">Count</t>
  </si>
  <si>
    <t xml:space="preserve">Number of PLUS ES employees</t>
  </si>
  <si>
    <t xml:space="preserve">% PLUS ES</t>
  </si>
  <si>
    <t xml:space="preserve">Note: FY24 figures do not include labour hire, whereas FY23 and earlier do include labour hire.</t>
  </si>
  <si>
    <t xml:space="preserve">                      Ausgrid Group Health &amp; Safety</t>
  </si>
  <si>
    <t xml:space="preserve">Employee and contractor safety </t>
  </si>
  <si>
    <t xml:space="preserve">Managing personal safety</t>
  </si>
  <si>
    <t xml:space="preserve">Total recordable injury frequency rate (TRIFR)</t>
  </si>
  <si>
    <t xml:space="preserve">Lost time injury frequency rate (LTIFR)</t>
  </si>
  <si>
    <t xml:space="preserve">Employee fatalities</t>
  </si>
  <si>
    <t xml:space="preserve">Employee health and safety</t>
  </si>
  <si>
    <t xml:space="preserve">Injury</t>
  </si>
  <si>
    <t xml:space="preserve">All injuries (including First Aid and no treatment)</t>
  </si>
  <si>
    <t xml:space="preserve">Manual handling injuries (all injuries) </t>
  </si>
  <si>
    <t xml:space="preserve">Total recordable injuries</t>
  </si>
  <si>
    <t xml:space="preserve">Lost time injuries</t>
  </si>
  <si>
    <t xml:space="preserve">Near misses</t>
  </si>
  <si>
    <t xml:space="preserve">Preventative</t>
  </si>
  <si>
    <t xml:space="preserve">Employees covered by Health and Safety Management System</t>
  </si>
  <si>
    <t xml:space="preserve">Independent health and safety audits conducted</t>
  </si>
  <si>
    <t xml:space="preserve">AEDs owned (automated external defibrillator)</t>
  </si>
  <si>
    <t xml:space="preserve">Mental health first aid trainers</t>
  </si>
  <si>
    <t xml:space="preserve">Health checks (voluntary)</t>
  </si>
  <si>
    <t xml:space="preserve">Medical and functional checks</t>
  </si>
  <si>
    <t xml:space="preserve">Vaccinations - influenza (voluntary)</t>
  </si>
  <si>
    <t xml:space="preserve">Community health and safety</t>
  </si>
  <si>
    <t xml:space="preserve">Public safety</t>
  </si>
  <si>
    <r>
      <t xml:space="preserve">Electrical Safety Week - primary schools participation</t>
    </r>
    <r>
      <rPr>
        <sz val="12"/>
        <color theme="1"/>
        <rFont val="Arial"/>
        <family val="2"/>
        <vertAlign val="superscript"/>
      </rPr>
      <t xml:space="preserve">1</t>
    </r>
  </si>
  <si>
    <t xml:space="preserve">Incidents</t>
  </si>
  <si>
    <t xml:space="preserve">Third party motor vehicle pole collisions</t>
  </si>
  <si>
    <t xml:space="preserve">Third party motor vehicle pillar kiosk collisions</t>
  </si>
  <si>
    <t xml:space="preserve">Third party contact with overhead assets</t>
  </si>
  <si>
    <t xml:space="preserve">Third party contact with underground assets</t>
  </si>
  <si>
    <t xml:space="preserve">Fatalities (member of the public)</t>
  </si>
  <si>
    <t xml:space="preserve">Total recordable injuries (member of the public)</t>
  </si>
  <si>
    <t xml:space="preserve">1. Refers to primary schools in our catchment area.</t>
  </si>
  <si>
    <t xml:space="preserve">Contractors</t>
  </si>
  <si>
    <t xml:space="preserve">Fatalities</t>
  </si>
  <si>
    <t xml:space="preserve">Contractors covered by Health and Safety Management System</t>
  </si>
  <si>
    <t xml:space="preserve">User health and safety</t>
  </si>
  <si>
    <t xml:space="preserve">Fatalities </t>
  </si>
  <si>
    <t xml:space="preserve">Total recordable injuries </t>
  </si>
  <si>
    <r>
      <t xml:space="preserve">Notes:</t>
    </r>
    <r>
      <rPr>
        <sz val="9.5"/>
        <color theme="1"/>
        <rFont val="Arial"/>
        <family val="2"/>
      </rPr>
      <t xml:space="preserve">
Data includes Ausgrid and PLUS ES employees and contractors. </t>
    </r>
    <r>
      <rPr>
        <sz val="9.5"/>
        <color theme="1"/>
        <rFont val="Arial"/>
        <family val="2"/>
        <b/>
      </rPr>
      <t xml:space="preserve">
</t>
    </r>
  </si>
  <si>
    <t xml:space="preserve">Health &amp; Safety</t>
  </si>
  <si>
    <t xml:space="preserve">Employee &amp; contractor safety </t>
  </si>
  <si>
    <t xml:space="preserve">Employee health</t>
  </si>
  <si>
    <r>
      <t xml:space="preserve">Notes:
</t>
    </r>
    <r>
      <rPr>
        <sz val="9.5"/>
        <color theme="1"/>
        <rFont val="Arial"/>
        <family val="2"/>
      </rPr>
      <t xml:space="preserve">Data includes PLUS ES, Emerging Energy Solutions employees and contractors.</t>
    </r>
  </si>
  <si>
    <t xml:space="preserve">                                                    GRI Index</t>
  </si>
  <si>
    <t xml:space="preserve">GRI Standard</t>
  </si>
  <si>
    <t xml:space="preserve">Disclosure</t>
  </si>
  <si>
    <t xml:space="preserve">Notes</t>
  </si>
  <si>
    <t xml:space="preserve">General Disclosures</t>
  </si>
  <si>
    <t xml:space="preserve">GRI 1: Foundation 2021</t>
  </si>
  <si>
    <t xml:space="preserve">The requirements and principles for using the GRI Standards and is applicable to all companies using the GRI Standards to inform sustainability reporting.</t>
  </si>
  <si>
    <t xml:space="preserve">FY24 Sustainability Report
FY24 ESG Data Book</t>
  </si>
  <si>
    <t xml:space="preserve">GRI 2: General Disclosures 2021</t>
  </si>
  <si>
    <t xml:space="preserve">The organisation and its reporting practices</t>
  </si>
  <si>
    <t xml:space="preserve">2-1 Organisational details</t>
  </si>
  <si>
    <t xml:space="preserve">FY24 Sustainability Report, p. 2, 8, 10</t>
  </si>
  <si>
    <t xml:space="preserve">2-2 Entities included in the organisation’s sustainability reporting</t>
  </si>
  <si>
    <t xml:space="preserve">FY24 Sustainability Report, p. 2</t>
  </si>
  <si>
    <t xml:space="preserve">2-3 Reporting period, frequency and contact point</t>
  </si>
  <si>
    <t xml:space="preserve">FY24 Sustainability Report and FY24 ESG Data Book were published 12 November 2024</t>
  </si>
  <si>
    <t xml:space="preserve">2-4 Restatements of information</t>
  </si>
  <si>
    <t xml:space="preserve">FY24 Sustainability Report, p. 16</t>
  </si>
  <si>
    <t xml:space="preserve">2-5 External assurance</t>
  </si>
  <si>
    <t xml:space="preserve">Activities and workers</t>
  </si>
  <si>
    <t xml:space="preserve">2-6 Activities, value chain and other business relationships</t>
  </si>
  <si>
    <t xml:space="preserve">FY24 Sustainability Report, pp. 8-10</t>
  </si>
  <si>
    <t xml:space="preserve">2-7 Employees</t>
  </si>
  <si>
    <t xml:space="preserve">FY24 ESG Data Book: Ausgrid Workforce, PLUS ES Workforce &amp; GROUP Workforce sheets</t>
  </si>
  <si>
    <t xml:space="preserve">2-8 Workers who are not employees</t>
  </si>
  <si>
    <t xml:space="preserve">Governance</t>
  </si>
  <si>
    <t xml:space="preserve">2-9 Governance structure and composition</t>
  </si>
  <si>
    <t xml:space="preserve">FY24 Sustainability Report, p. 14
Ausgrid Corporate Governance - Overview, section 1, 2, 3
Ausgrid website: https://www.ausgrid.com.au/About-Us/Our-Board
</t>
  </si>
  <si>
    <t xml:space="preserve">2-10 Nomination and selection of the highest governance body</t>
  </si>
  <si>
    <t xml:space="preserve">FY24 Sustainability Report, p. 14
Ausgrid Corporate Governance - Overview, section 3</t>
  </si>
  <si>
    <t xml:space="preserve">2-11 Chair of the highest governance body</t>
  </si>
  <si>
    <t xml:space="preserve">FY24 Sustainability Report, p. 15
Ausgrid Corporate Governance - Overview, section 3</t>
  </si>
  <si>
    <t xml:space="preserve">2-12 Role of the highest governance body in overseeing the management of impacts</t>
  </si>
  <si>
    <t xml:space="preserve">FY24 Sustainability Report, p. 2, 14, 15, 16
Ausgrid Corporate Governance - Overview, section 3, 4, 5</t>
  </si>
  <si>
    <t xml:space="preserve">2-13 Delegation of responsibility for managing impacts</t>
  </si>
  <si>
    <t xml:space="preserve">FY24 Sustainability Report, p. 14, 15
Ausgrid Corporate Governance - Overview, section 3, 4</t>
  </si>
  <si>
    <t xml:space="preserve">2-14 Role of the highest governance body in sustainability reporting</t>
  </si>
  <si>
    <t xml:space="preserve">FY24 Sustainability Report, p. 2, 16</t>
  </si>
  <si>
    <t xml:space="preserve">2-15 Conflicts of interest</t>
  </si>
  <si>
    <t xml:space="preserve">Ausgrid Corporate Governance - Overview, section 5</t>
  </si>
  <si>
    <t xml:space="preserve">2-16 Communication of critical concerns</t>
  </si>
  <si>
    <t xml:space="preserve">FY24 Sustainability Report, p. 15
Ausgrid Corporate Governance - Overview, section 3, 4
FY24 ESG Data Book: GROUP Risk and Compliance sheet</t>
  </si>
  <si>
    <t xml:space="preserve">2-17 Collective knowledge of the highest governance body</t>
  </si>
  <si>
    <t xml:space="preserve">Ausgrid Corporate Governance - Overview, section 3</t>
  </si>
  <si>
    <t xml:space="preserve">2-18 Evaluation of the performance of the highest governance body</t>
  </si>
  <si>
    <t xml:space="preserve">Ausgrid Corporate Governance - Overview, section 3, 6</t>
  </si>
  <si>
    <t xml:space="preserve">2-19 Remuneration policies</t>
  </si>
  <si>
    <t xml:space="preserve">Ausgrid Corporate Governance - Overview, section 6</t>
  </si>
  <si>
    <t xml:space="preserve">2-20 Process to determine remuneration</t>
  </si>
  <si>
    <t xml:space="preserve">2-21 Annual total compensation ratio</t>
  </si>
  <si>
    <t xml:space="preserve">Confidentiality constraints – Due to privacy reasons, this compensation ratio is not available at this point in time. We are working on providing this in a future disclosure.</t>
  </si>
  <si>
    <t xml:space="preserve">Strategy, policies and practices</t>
  </si>
  <si>
    <t xml:space="preserve">2-22 Statement on sustainable development strategy</t>
  </si>
  <si>
    <t xml:space="preserve">FY24 Sustainability Report, p. 6</t>
  </si>
  <si>
    <t xml:space="preserve">2-23 Policy commitments</t>
  </si>
  <si>
    <r>
      <t xml:space="preserve">FY24 Sustainability Report, p.</t>
    </r>
    <r>
      <rPr>
        <sz val="12"/>
        <color rgb="FFFF0000"/>
        <rFont val="Arial"/>
        <family val="2"/>
      </rPr>
      <t xml:space="preserve"> </t>
    </r>
    <r>
      <rPr>
        <sz val="12"/>
        <rFont val="Arial"/>
        <family val="2"/>
      </rPr>
      <t xml:space="preserve">15, 18-52
Ausgrid Corporate Governance - Overview, section 6</t>
    </r>
    <r>
      <rPr>
        <sz val="12"/>
        <color rgb="FFFF0000"/>
        <rFont val="Arial"/>
        <family val="2"/>
      </rPr>
      <t xml:space="preserve">
</t>
    </r>
    <r>
      <rPr>
        <sz val="12"/>
        <color theme="1"/>
        <rFont val="Arial"/>
        <family val="2"/>
      </rPr>
      <t xml:space="preserve">Ausgrid Group FY23 Modern Slavery Statement
Ausgrid website: https://www.ausgrid.com.au/About-Us/Sustainability</t>
    </r>
    <r>
      <rPr>
        <sz val="12"/>
        <rFont val="Arial"/>
        <family val="2"/>
      </rPr>
      <t xml:space="preserve">
Ausgrid website: https://www.ausgrid.com.au/About-Us/Policies-and-reports</t>
    </r>
  </si>
  <si>
    <t xml:space="preserve">Policy commitments specific to material topics are outlined in pp. 18-52.</t>
  </si>
  <si>
    <t xml:space="preserve">2-24 Embedding policy commitments</t>
  </si>
  <si>
    <t xml:space="preserve">FY24 Sustainability Report, p. 15, 18-52
Ausgrid Corporate Governance - Overview, section 2, 3, 6
FY24 ESG Data Book: GROUP Workforce sheet</t>
  </si>
  <si>
    <t xml:space="preserve">Approach to embedding policy commitments specific to material topics is outlined in pp. 18-52.</t>
  </si>
  <si>
    <t xml:space="preserve">2-25 Processes to remediate negative impacts</t>
  </si>
  <si>
    <t xml:space="preserve">FY24 Sustainability Report, p.  13, 14, 15, 16, 18, 19, 20, 21, 35, 36, 37, 38, 46
Ausgrid Corporate Governance - Overview, section 3, 5, 6</t>
  </si>
  <si>
    <t xml:space="preserve">2-26 Mechanisms for seeking advice and raising concerns</t>
  </si>
  <si>
    <t xml:space="preserve">FY24 Sustainability Report, p. 13, 14, 15, 16, 18, 19, 20, 21, 35, 36, 37, 38, 46
Ausgrid Corporate Governance - Overview, section 3, 4, 5, 6</t>
  </si>
  <si>
    <t xml:space="preserve">2-27 Compliance with laws and regulations</t>
  </si>
  <si>
    <t xml:space="preserve">Ausgrid Corporate Governance - Overview, section 5, 6
FY24 ESG Data Book: GROUP Risk and Compliance sheet</t>
  </si>
  <si>
    <t xml:space="preserve">2-28 Membership associations</t>
  </si>
  <si>
    <t xml:space="preserve">Stakeholder engagement</t>
  </si>
  <si>
    <t xml:space="preserve">2-29 Approach to stakeholder engagement</t>
  </si>
  <si>
    <t xml:space="preserve">FY24 Sustainability Report, pp. 18-23</t>
  </si>
  <si>
    <t xml:space="preserve">2-30 Collective bargaining agreements</t>
  </si>
  <si>
    <t xml:space="preserve">FY24 Sustainability Report, p. 44
FY24 ESG Data Book: Ausgrid Workforce sheet</t>
  </si>
  <si>
    <t xml:space="preserve">GRI 3: Material Topics 2021</t>
  </si>
  <si>
    <t xml:space="preserve">3-1 Process to determine material topics</t>
  </si>
  <si>
    <t xml:space="preserve">3-2 List of material topics</t>
  </si>
  <si>
    <t xml:space="preserve">FY24 Sustainability Report, p. 16, 17</t>
  </si>
  <si>
    <t xml:space="preserve">3-3 Management of material topics</t>
  </si>
  <si>
    <t xml:space="preserve">FY24 Sustainability Report, pp. 18-52</t>
  </si>
  <si>
    <t xml:space="preserve">Material Topics</t>
  </si>
  <si>
    <t xml:space="preserve">Community engagement</t>
  </si>
  <si>
    <t xml:space="preserve">GRI 411: Rights of Indigenous Peoples 2016</t>
  </si>
  <si>
    <t xml:space="preserve">411-1 Incidents of violations involving rights of indigenous peoples</t>
  </si>
  <si>
    <t xml:space="preserve">FY24 ESG Data Book: GROUP Risk and Compliance sheet</t>
  </si>
  <si>
    <t xml:space="preserve">GRI 413: Local Communities 2016</t>
  </si>
  <si>
    <t xml:space="preserve">413-1 Operations with local community engagement, impact assessments, and development programs</t>
  </si>
  <si>
    <t xml:space="preserve">FY24 Sustainability Report, p. 13, 18, 19, 20, 21, 33, 34, 35, 36, 37, 38, 39, 40, 41, 42, 46, 47, 48, 49, 50</t>
  </si>
  <si>
    <t xml:space="preserve">Our metric</t>
  </si>
  <si>
    <t xml:space="preserve">Outages and emergency calls answered within 30 seconds</t>
  </si>
  <si>
    <t xml:space="preserve">FY24 Sustainability Report, p. 23
FY24 ESG Data Book: Ausgrid Customer Experience sheet</t>
  </si>
  <si>
    <t xml:space="preserve">Complaint resolution</t>
  </si>
  <si>
    <r>
      <t xml:space="preserve">FY24 Sustainability R</t>
    </r>
    <r>
      <rPr>
        <sz val="12"/>
        <rFont val="Arial"/>
        <family val="2"/>
      </rPr>
      <t xml:space="preserve">eport, pp. 22-23</t>
    </r>
    <r>
      <rPr>
        <sz val="12"/>
        <color theme="1"/>
        <rFont val="Arial"/>
        <family val="2"/>
      </rPr>
      <t xml:space="preserve">
FY24 ESG Data Book: Ausgrid Customer sheet</t>
    </r>
  </si>
  <si>
    <t xml:space="preserve">Access &amp; affordability</t>
  </si>
  <si>
    <t xml:space="preserve">FY24 Sustainability Report, pp. 25
FY24 ESG Data Book: Ausgrid Power Supplied sheet</t>
  </si>
  <si>
    <t xml:space="preserve">Health, safety &amp; wellbeing</t>
  </si>
  <si>
    <t xml:space="preserve">GRI 403: Occupational Health and Safety 2018</t>
  </si>
  <si>
    <t xml:space="preserve">403-1 Occupational health and safety management system</t>
  </si>
  <si>
    <t xml:space="preserve">FY24 Sustainability Report, p. 36-38</t>
  </si>
  <si>
    <t xml:space="preserve">403-2 Hazard identification, risk assessment, and incident investigation</t>
  </si>
  <si>
    <t xml:space="preserve">403-3 Occupational health services</t>
  </si>
  <si>
    <t xml:space="preserve">403-4 Worker participation, consultation, and communication on occupational health and safety</t>
  </si>
  <si>
    <t xml:space="preserve">403-5 Worker training on occupational health and safety</t>
  </si>
  <si>
    <t xml:space="preserve">FY24 Sustainability Report, p. 37</t>
  </si>
  <si>
    <t xml:space="preserve">403-6 Promotion of worker health</t>
  </si>
  <si>
    <t xml:space="preserve">403-8 Workers covered by an occupational health and safety management system</t>
  </si>
  <si>
    <t xml:space="preserve">FY24 Sustainability Report, p. 36-38
FY24 ESG Data Book: GROUP Health and Safety sheet </t>
  </si>
  <si>
    <t xml:space="preserve">403-9 Work-related injuries</t>
  </si>
  <si>
    <t xml:space="preserve">FY24 ESG Data Book: GROUP and PLUS ES Health and Safety sheets
FY24 Sustainability Report, pp. 36-38</t>
  </si>
  <si>
    <t xml:space="preserve">Diversity, equity and inclusion</t>
  </si>
  <si>
    <t xml:space="preserve">GRI 405: Diversity and Equal Opportunity 2016</t>
  </si>
  <si>
    <t xml:space="preserve">405-1 Diversity of governance bodies and employees</t>
  </si>
  <si>
    <t xml:space="preserve">FY24 Sustainability Report, p. 14
FY24 ESG Data Book: GROUP Workforce sheet
Ausgrid website: https://www.ausgrid. com.au/About-Us/Our-Board</t>
  </si>
  <si>
    <t xml:space="preserve">405-2 Ratio of basic salary and remuneration of women to men</t>
  </si>
  <si>
    <t xml:space="preserve">FY24 Sustainability Report, p. 41
FY24 ESG Data Book: Ausgrid Workforce sheet</t>
  </si>
  <si>
    <t xml:space="preserve"> Ausgrid's annual Workplace Gender Equality Act Report details this information on our website: https://www.ausgrid.com.au/AboutUs/Policies-and-reports</t>
  </si>
  <si>
    <t xml:space="preserve">GRI 406: Non-discrimination 2016</t>
  </si>
  <si>
    <t xml:space="preserve">406-1 Incidents of discrimination and corrective actions taken</t>
  </si>
  <si>
    <t xml:space="preserve">FY24 ESG Data Book: Risk and Compliance sheet</t>
  </si>
  <si>
    <t xml:space="preserve">Employee development, attraction &amp; retention</t>
  </si>
  <si>
    <t xml:space="preserve">GRI 401: Employment 2016</t>
  </si>
  <si>
    <t xml:space="preserve">401-1 New employee hires and employee turnover</t>
  </si>
  <si>
    <t xml:space="preserve">FY24 ESG Data Book: Ausgrid, PLUS ES and GROUP Workforce sheets</t>
  </si>
  <si>
    <t xml:space="preserve">401-2 Benefits provided to full-time employees that are not provided to temporary or part-time employees</t>
  </si>
  <si>
    <t xml:space="preserve">FY24 Sustainability Report, p. 44</t>
  </si>
  <si>
    <t xml:space="preserve">The Ausgrid Enterprise Agreement details this information. Ausgrid complies with relevant legislation with regard to providing benefits to all our employees, whether they are full-time, part-time or temporary.</t>
  </si>
  <si>
    <t xml:space="preserve">401-3 Parental leave</t>
  </si>
  <si>
    <t xml:space="preserve">GRI 404: Training and Education 2016</t>
  </si>
  <si>
    <t xml:space="preserve">404-1 Average hours of training per year per employee</t>
  </si>
  <si>
    <t xml:space="preserve">FY24 ESG Data Book: GROUP Workforce sheet</t>
  </si>
  <si>
    <t xml:space="preserve">404-2 Programs for upgrading employee skills and transition assistance programs</t>
  </si>
  <si>
    <t xml:space="preserve">FY24 Sustainability Report, pp. 43-45</t>
  </si>
  <si>
    <t xml:space="preserve">404-3 Percentage of employees receiving regular performance and career development reviews</t>
  </si>
  <si>
    <t xml:space="preserve">Supply chain &amp; human rights</t>
  </si>
  <si>
    <t xml:space="preserve">GRI 204: Procurement Practices 2016</t>
  </si>
  <si>
    <t xml:space="preserve">204-1 Proportion of spending on local suppliers</t>
  </si>
  <si>
    <t xml:space="preserve">FY24 ESG Data Book: Ausgrid Our business and PLUS ES Our business sheets</t>
  </si>
  <si>
    <t xml:space="preserve">GRI 414: Supplier Social Assessment 2016</t>
  </si>
  <si>
    <t xml:space="preserve">414-1 New suppliers that were screened using social criteria</t>
  </si>
  <si>
    <t xml:space="preserve">FY24 Sustainability Report, p. 47
FY24 ESG Data Book: GROUP Risk and Compliance sheet</t>
  </si>
  <si>
    <t xml:space="preserve">414-2 Negative social impacts in the supply chain and actions taken</t>
  </si>
  <si>
    <t xml:space="preserve">FY24 Sustainability Report, p. 47</t>
  </si>
  <si>
    <t xml:space="preserve">More information about managing supply chain risks will be outlined in our FY24 Modern Slavery Statement</t>
  </si>
  <si>
    <t xml:space="preserve">Environment &amp; biodiversity</t>
  </si>
  <si>
    <t xml:space="preserve">GRI 304: Biodiversity 2016</t>
  </si>
  <si>
    <t xml:space="preserve">304-1 Operational sites owned, leased, managed in, or adjacent to, protected areas and areas of high biodiversity value outside protected areas</t>
  </si>
  <si>
    <t xml:space="preserve">FY24 Sustainability Report, p. 48</t>
  </si>
  <si>
    <t xml:space="preserve">Information unavailable/incomplete - Methodology for determining exact size and proximity is not yet determined. We are working on providing this in a future disclosure</t>
  </si>
  <si>
    <t xml:space="preserve">304-2 Significant impacts of activities, products, and services on biodiversity </t>
  </si>
  <si>
    <t xml:space="preserve">FY24 Sustainability Report, p. 49
FY24 ESG Data Book: Ausgrid, PLUS ES and GROUP Environment sheets</t>
  </si>
  <si>
    <t xml:space="preserve">304-3 Habitats protected or restored </t>
  </si>
  <si>
    <t xml:space="preserve">FY24 ESG Data Book: Ausgrid, PLUS ES and GROUP Environment sheets</t>
  </si>
  <si>
    <t xml:space="preserve">Own metric</t>
  </si>
  <si>
    <t xml:space="preserve">Waste avoided by recycling surplus or redundant equipment </t>
  </si>
  <si>
    <t xml:space="preserve">FY24 Sustainability Report, p. 49, 50
FY24 ESG Data Book: Ausgrid, PLUS ES and GROUP Environment sheets</t>
  </si>
  <si>
    <t xml:space="preserve">Cyber security</t>
  </si>
  <si>
    <t xml:space="preserve">GRI 418: Customer Privacy 2016</t>
  </si>
  <si>
    <t xml:space="preserve">418-1 Substantiated complaints concerning breaches of customer privacy and losses of customer data</t>
  </si>
  <si>
    <t xml:space="preserve">FY24 Sustainability Report, p. 52
FY24 ESG Data Book: GROUP Risk and Compliance sheet</t>
  </si>
  <si>
    <t xml:space="preserve">Community and network resilience</t>
  </si>
  <si>
    <t xml:space="preserve">FY24 Sustainability Report, p. 33
FY24 ESG Data Book: Ausgrid Power Supplied sheet</t>
  </si>
  <si>
    <t xml:space="preserve">Energy transition</t>
  </si>
  <si>
    <t xml:space="preserve">GRI 305: Emissions 2016</t>
  </si>
  <si>
    <t xml:space="preserve">305-1 Direct (Scope 1) GHG emissions</t>
  </si>
  <si>
    <t xml:space="preserve">FY24 Sustainability Report, pp. 27-31
FY24 ESG Data Book: Ausgrid, PLUS ES and GROUP Emissions sheets</t>
  </si>
  <si>
    <t xml:space="preserve">305-2 Energy indirect (Scope 2) GHG emissions</t>
  </si>
  <si>
    <t xml:space="preserve">305-3 Other indirect (Scope 3) GHG emissions</t>
  </si>
  <si>
    <t xml:space="preserve">305-5 Reduction of GHG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</si>
</sst>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Red]\-&quot;$&quot;#,##0.00"/>
    <numFmt numFmtId="43" formatCode="_-* #,##0.00_-;\-* #,##0.00_-;_-* &quot;-&quot;??_-;_-@_-"/>
    <numFmt numFmtId="164" formatCode="_(* #,##0.00_);_(* \(#,##0.00\);_(* &quot;-&quot;??_);_(@_)"/>
    <numFmt numFmtId="165" formatCode="#,##0.0"/>
    <numFmt numFmtId="166" formatCode="0.0%"/>
    <numFmt numFmtId="167" formatCode="#,##0_ ;[Red]\-#,##0\ "/>
    <numFmt numFmtId="168" formatCode="#,##0.0_ ;[Red]\-#,##0.0\ "/>
    <numFmt numFmtId="169" formatCode="0.0"/>
    <numFmt numFmtId="170" formatCode="_-* #,##0_-;\-* #,##0_-;_-* &quot;-&quot;??_-;_-@_-"/>
    <numFmt numFmtId="171" formatCode="#,##0_ ;\-#,##0\ "/>
    <numFmt numFmtId="172" formatCode="0_ ;\-0\ "/>
    <numFmt numFmtId="173" formatCode="_(* #,##0_);_(* \(#,##0\);_(* &quot;-&quot;??_);_(@_)"/>
    <numFmt numFmtId="174" formatCode="0.000000"/>
    <numFmt numFmtId="175" formatCode="#,##0.0_ ;\-#,##0.0\ "/>
    <numFmt numFmtId="176" formatCode="#,##0.00_ ;\-#,##0.00\ "/>
  </numFmts>
  <fonts count="76">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rgb="FF000000"/>
      <name val="Calibri"/>
      <family val="2"/>
    </font>
    <font>
      <sz val="12"/>
      <color theme="1"/>
      <name val="Arial"/>
      <family val="2"/>
    </font>
    <font>
      <b/>
      <sz val="24"/>
      <color theme="0"/>
      <name val="Arial"/>
      <family val="2"/>
    </font>
    <font>
      <sz val="12"/>
      <color theme="0"/>
      <name val="Arial"/>
      <family val="2"/>
    </font>
    <font>
      <b/>
      <sz val="18"/>
      <color theme="0"/>
      <name val="Arial"/>
      <family val="2"/>
    </font>
    <font>
      <b/>
      <sz val="12"/>
      <color theme="0"/>
      <name val="Arial"/>
      <family val="2"/>
    </font>
    <font>
      <b/>
      <sz val="12"/>
      <name val="Arial"/>
      <family val="2"/>
    </font>
    <font>
      <sz val="12"/>
      <name val="Arial"/>
      <family val="2"/>
    </font>
    <font>
      <b/>
      <sz val="12"/>
      <color rgb="FFFF0000"/>
      <name val="Arial"/>
      <family val="2"/>
    </font>
    <font>
      <b/>
      <sz val="12"/>
      <color theme="1"/>
      <name val="Arial"/>
      <family val="2"/>
    </font>
    <font>
      <sz val="12"/>
      <color rgb="FFFF0000"/>
      <name val="Arial"/>
      <family val="2"/>
    </font>
    <font>
      <b/>
      <sz val="12"/>
      <color rgb="FF000000"/>
      <name val="Arial"/>
      <family val="2"/>
    </font>
    <font>
      <sz val="11"/>
      <color theme="1"/>
      <name val="Arial"/>
      <family val="2"/>
    </font>
    <font>
      <sz val="8"/>
      <color theme="1"/>
      <name val="Arial"/>
      <family val="2"/>
    </font>
    <font>
      <b/>
      <sz val="11"/>
      <color theme="1"/>
      <name val="Arial"/>
      <family val="2"/>
    </font>
    <font>
      <sz val="12"/>
      <color rgb="FF000000"/>
      <name val="Arial"/>
      <family val="2"/>
    </font>
    <font>
      <sz val="11"/>
      <name val="Arial"/>
      <family val="2"/>
    </font>
    <font>
      <b/>
      <i/>
      <sz val="12"/>
      <name val="Arial"/>
      <family val="2"/>
    </font>
    <font>
      <b/>
      <sz val="11"/>
      <color theme="0"/>
      <name val="Arial"/>
      <family val="2"/>
    </font>
    <font>
      <sz val="11"/>
      <color rgb="FF000000"/>
      <name val="Arial"/>
      <family val="2"/>
    </font>
    <font>
      <sz val="11"/>
      <color rgb="FFFF0000"/>
      <name val="Arial"/>
      <family val="2"/>
    </font>
    <font>
      <b/>
      <sz val="11"/>
      <name val="Arial"/>
      <family val="2"/>
    </font>
    <font>
      <b/>
      <sz val="24"/>
      <color theme="1"/>
      <name val="Arial"/>
      <family val="2"/>
    </font>
    <font>
      <b/>
      <sz val="11"/>
      <color rgb="FFFF0000"/>
      <name val="Arial"/>
      <family val="2"/>
    </font>
    <font>
      <i/>
      <sz val="8"/>
      <name val="Arial"/>
      <family val="2"/>
    </font>
    <font>
      <b/>
      <i/>
      <sz val="9"/>
      <color rgb="FFFF0000"/>
      <name val="Arial"/>
      <family val="2"/>
    </font>
    <font>
      <sz val="9"/>
      <color theme="1"/>
      <name val="Arial"/>
      <family val="2"/>
    </font>
    <font>
      <sz val="12"/>
      <color rgb="FF00B0F0"/>
      <name val="Arial"/>
      <family val="2"/>
    </font>
    <font>
      <i/>
      <sz val="12"/>
      <color rgb="FFFF0000"/>
      <name val="Arial"/>
      <family val="2"/>
    </font>
    <font>
      <sz val="12"/>
      <color rgb="FF444444"/>
      <name val="Arial"/>
      <family val="2"/>
    </font>
    <font>
      <b/>
      <i/>
      <sz val="9"/>
      <color theme="1"/>
      <name val="Arial"/>
      <family val="2"/>
    </font>
    <font>
      <b/>
      <sz val="24"/>
      <name val="Arial"/>
      <family val="2"/>
    </font>
    <font>
      <b/>
      <sz val="16"/>
      <color theme="1"/>
      <name val="Arial"/>
      <family val="2"/>
    </font>
    <font>
      <vertAlign val="superscript"/>
      <sz val="12"/>
      <name val="Arial"/>
      <family val="2"/>
    </font>
    <font>
      <b/>
      <sz val="11"/>
      <color rgb="FF000000"/>
      <name val="Arial"/>
      <family val="2"/>
    </font>
    <font>
      <sz val="8"/>
      <name val="Arial"/>
      <family val="2"/>
    </font>
    <font>
      <b/>
      <sz val="16"/>
      <color theme="0"/>
      <name val="Arial"/>
      <family val="2"/>
    </font>
    <font>
      <sz val="12"/>
      <color rgb="FF7030A0"/>
      <name val="Arial"/>
      <family val="2"/>
    </font>
    <font>
      <sz val="11"/>
      <color rgb="FF7030A0"/>
      <name val="Arial"/>
      <family val="2"/>
    </font>
    <font>
      <sz val="11"/>
      <color theme="0"/>
      <name val="Arial"/>
      <family val="2"/>
    </font>
    <font>
      <b/>
      <sz val="11"/>
      <color theme="4" tint="-0.499984740745262"/>
      <name val="Arial"/>
      <family val="2"/>
    </font>
    <font>
      <b/>
      <sz val="11"/>
      <color theme="8" tint="-0.499984740745262"/>
      <name val="Arial"/>
      <family val="2"/>
    </font>
    <font>
      <b/>
      <sz val="18"/>
      <color theme="8" tint="-0.499984740745262"/>
      <name val="Arial"/>
      <family val="2"/>
    </font>
    <font>
      <b/>
      <vertAlign val="superscript"/>
      <sz val="18"/>
      <color theme="0"/>
      <name val="Arial"/>
      <family val="2"/>
    </font>
    <font>
      <b/>
      <vertAlign val="superscript"/>
      <sz val="12"/>
      <name val="Arial"/>
      <family val="2"/>
    </font>
    <font>
      <vertAlign val="superscript"/>
      <sz val="12"/>
      <color theme="1"/>
      <name val="Arial"/>
      <family val="2"/>
    </font>
    <font>
      <sz val="9.5"/>
      <name val="Arial"/>
      <family val="2"/>
    </font>
    <font>
      <sz val="9.5"/>
      <color rgb="FF000000"/>
      <name val="Arial"/>
      <family val="2"/>
    </font>
    <font>
      <sz val="9.5"/>
      <color theme="1"/>
      <name val="Arial"/>
      <family val="2"/>
    </font>
    <font>
      <b/>
      <vertAlign val="superscript"/>
      <sz val="12"/>
      <color theme="1"/>
      <name val="Arial"/>
      <family val="2"/>
    </font>
    <font>
      <sz val="14"/>
      <name val="Arial"/>
      <family val="2"/>
    </font>
    <font>
      <b/>
      <sz val="14"/>
      <name val="Arial"/>
      <family val="2"/>
    </font>
    <font>
      <sz val="14"/>
      <color theme="1"/>
      <name val="Arial"/>
      <family val="2"/>
    </font>
    <font>
      <b/>
      <sz val="14"/>
      <color theme="0"/>
      <name val="Arial"/>
      <family val="2"/>
    </font>
    <font>
      <sz val="9.5"/>
      <color rgb="FFFF0000"/>
      <name val="Arial"/>
      <family val="2"/>
    </font>
    <font>
      <i/>
      <sz val="12"/>
      <name val="Arial"/>
      <family val="2"/>
    </font>
    <font>
      <b/>
      <sz val="9.5"/>
      <color theme="1"/>
      <name val="Arial"/>
      <family val="2"/>
    </font>
    <font>
      <i/>
      <sz val="9"/>
      <color theme="1"/>
      <name val="Arial"/>
      <family val="2"/>
    </font>
    <font>
      <i/>
      <sz val="12"/>
      <color theme="1"/>
      <name val="Arial"/>
      <family val="2"/>
    </font>
    <font>
      <sz val="12"/>
      <color rgb="FFA2A2A2"/>
      <name val="Arial"/>
      <family val="2"/>
    </font>
    <font>
      <b/>
      <sz val="18"/>
      <color rgb="FFFFFFFF"/>
      <name val="Arial"/>
      <family val="2"/>
    </font>
    <font>
      <sz val="10"/>
      <color theme="1"/>
      <name val="Arial"/>
      <family val="2"/>
    </font>
    <font>
      <sz val="12"/>
      <color theme="1"/>
      <name val="Arial"/>
      <family val="2"/>
    </font>
    <font>
      <u val="single"/>
      <sz val="11"/>
      <color theme="10"/>
      <name val="Calibri"/>
      <family val="2"/>
      <scheme val="minor"/>
    </font>
    <font>
      <b/>
      <u val="single"/>
      <sz val="12"/>
      <color theme="10"/>
      <name val="Arial"/>
      <family val="2"/>
    </font>
    <font>
      <sz val="10"/>
      <name val="Arial"/>
      <family val="2"/>
    </font>
    <font>
      <sz val="10"/>
      <color rgb="FF000000"/>
      <name val="Arial"/>
      <family val="2"/>
    </font>
    <font>
      <b/>
      <vertAlign val="subscript"/>
      <sz val="10"/>
      <name val="Calibri"/>
      <family val="2"/>
      <scheme val="minor"/>
    </font>
    <font>
      <sz val="11"/>
      <color theme="1"/>
      <name val="Arial"/>
      <family val="2"/>
    </font>
    <font>
      <sz val="11"/>
      <name val="Calibri"/>
      <family val="2"/>
      <scheme val="minor"/>
    </font>
    <font>
      <b/>
      <vertAlign val="superscript"/>
      <sz val="12"/>
      <color rgb="FF000000"/>
      <name val="Arial"/>
      <family val="2"/>
    </font>
    <font>
      <b/>
      <sz val="9.5"/>
      <name val="Arial"/>
      <family val="2"/>
    </font>
  </fonts>
  <fills count="1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
      <patternFill patternType="solid">
        <fgColor rgb="FFFFFF00"/>
        <bgColor indexed="64"/>
      </patternFill>
    </fill>
    <fill>
      <patternFill patternType="solid">
        <fgColor theme="8" tint="-0.499984740745262"/>
        <bgColor indexed="64"/>
      </patternFill>
    </fill>
    <fill>
      <patternFill patternType="solid">
        <fgColor theme="8" tint="-0.499984740745262"/>
        <bgColor rgb="FF000000"/>
      </patternFill>
    </fill>
    <fill>
      <patternFill patternType="solid">
        <fgColor rgb="FFE7F9FF"/>
        <bgColor indexed="64"/>
      </patternFill>
    </fill>
    <fill>
      <patternFill patternType="solid">
        <fgColor rgb="FFE7F9FF"/>
        <bgColor rgb="FF000000"/>
      </patternFill>
    </fill>
    <fill>
      <patternFill patternType="solid">
        <fgColor theme="0"/>
        <bgColor indexed="64"/>
      </patternFill>
    </fill>
    <fill>
      <patternFill patternType="solid">
        <fgColor rgb="FFF2F2F2"/>
        <bgColor indexed="64"/>
      </patternFill>
    </fill>
    <fill>
      <patternFill patternType="solid">
        <fgColor rgb="FF203764"/>
        <bgColor indexed="64"/>
      </patternFill>
    </fill>
    <fill>
      <patternFill patternType="solid">
        <fgColor theme="2"/>
        <bgColor rgb="FF000000"/>
      </patternFill>
    </fill>
    <fill>
      <patternFill patternType="solid">
        <fgColor theme="0" tint="-0.149998474074526"/>
        <bgColor indexed="64"/>
      </patternFill>
    </fill>
  </fills>
  <borders count="13">
    <border>
      <left/>
      <right/>
      <top/>
      <bottom/>
      <diagonal/>
    </border>
    <border>
      <left/>
      <right/>
      <top style="thin">
        <color theme="3" tint="-0.249977111117893"/>
      </top>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right/>
      <top/>
      <bottom style="thin">
        <color theme="0"/>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9">
    <xf numFmtId="0" fontId="0" fillId="0" borderId="0" xfId="0"/>
    <xf numFmtId="164" fontId="2" fillId="0" borderId="0" xfId="0"/>
    <xf numFmtId="0" fontId="4" fillId="0" borderId="0" xfId="0"/>
    <xf numFmtId="9" fontId="2" fillId="0" borderId="0" xfId="0"/>
    <xf numFmtId="43" fontId="2" fillId="0" borderId="0" xfId="0"/>
    <xf numFmtId="43" fontId="1" fillId="0" borderId="0" xfId="0"/>
    <xf numFmtId="9" fontId="1" fillId="0" borderId="0" xfId="0"/>
    <xf numFmtId="0" fontId="67" fillId="0" borderId="0" xfId="0"/>
    <xf numFmtId="0" fontId="69" fillId="0" borderId="0" xfId="0"/>
  </cellStyleXfs>
  <cellXfs count="918">
    <xf numFmtId="0" fontId="0" fillId="0" borderId="0" xfId="0"/>
    <xf numFmtId="0" fontId="0" fillId="2" borderId="0" xfId="0" applyFill="1"/>
    <xf numFmtId="0" fontId="0" fillId="0" borderId="0" xfId="0" applyAlignment="1">
      <alignment vertical="top"/>
    </xf>
    <xf numFmtId="0" fontId="5" fillId="2" borderId="0" xfId="0" applyFont="1" applyFill="1" applyAlignment="1">
      <alignment horizontal="left" vertical="center" wrapText="1"/>
    </xf>
    <xf numFmtId="0" fontId="7" fillId="7" borderId="0" xfId="0" applyFont="1" applyFill="1" applyAlignment="1">
      <alignment horizontal="left" vertical="top"/>
    </xf>
    <xf numFmtId="0" fontId="7" fillId="7" borderId="0" xfId="0" applyFont="1" applyFill="1"/>
    <xf numFmtId="0" fontId="8" fillId="7" borderId="0" xfId="0" applyFont="1" applyFill="1" applyAlignment="1">
      <alignment horizontal="left" vertical="center"/>
    </xf>
    <xf numFmtId="0" fontId="9" fillId="7" borderId="0" xfId="0" applyFont="1" applyFill="1" applyAlignment="1">
      <alignment horizontal="left" vertical="center"/>
    </xf>
    <xf numFmtId="0" fontId="9" fillId="7" borderId="0" xfId="0" applyFont="1" applyFill="1" applyAlignment="1">
      <alignment horizontal="center" vertical="center"/>
    </xf>
    <xf numFmtId="0" fontId="9" fillId="7" borderId="0" xfId="0" applyFont="1" applyFill="1" applyAlignment="1">
      <alignment horizontal="right" vertical="center"/>
    </xf>
    <xf numFmtId="0" fontId="5" fillId="2" borderId="0" xfId="0" applyFont="1" applyFill="1" applyAlignment="1">
      <alignment horizontal="left"/>
    </xf>
    <xf numFmtId="166" fontId="5" fillId="2" borderId="0" xfId="0" quotePrefix="1" applyNumberFormat="1" applyFont="1" applyFill="1" applyAlignment="1">
      <alignment horizontal="right" vertical="center"/>
    </xf>
    <xf numFmtId="0" fontId="5" fillId="2" borderId="0" xfId="0" applyFont="1" applyFill="1" applyAlignment="1">
      <alignment horizontal="right" vertical="center"/>
    </xf>
    <xf numFmtId="0" fontId="11" fillId="2" borderId="0" xfId="0" applyFont="1" applyFill="1"/>
    <xf numFmtId="0" fontId="14" fillId="2" borderId="0" xfId="0" applyFont="1" applyFill="1"/>
    <xf numFmtId="0" fontId="5" fillId="2" borderId="0" xfId="0" applyFont="1" applyFill="1"/>
    <xf numFmtId="0" fontId="5" fillId="2" borderId="0" xfId="0" applyFont="1" applyFill="1" applyAlignment="1">
      <alignment horizontal="right"/>
    </xf>
    <xf numFmtId="0" fontId="11" fillId="2" borderId="0" xfId="0" applyFont="1" applyFill="1" applyAlignment="1">
      <alignment horizontal="left"/>
    </xf>
    <xf numFmtId="0" fontId="11" fillId="3"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right" vertical="center"/>
    </xf>
    <xf numFmtId="0" fontId="11" fillId="4" borderId="0" xfId="0" applyFont="1" applyFill="1" applyAlignment="1">
      <alignment horizontal="right" vertical="center"/>
    </xf>
    <xf numFmtId="3" fontId="11" fillId="2" borderId="0" xfId="0" quotePrefix="1" applyNumberFormat="1" applyFont="1" applyFill="1" applyAlignment="1">
      <alignment horizontal="right" wrapText="1"/>
    </xf>
    <xf numFmtId="0" fontId="5" fillId="2" borderId="0" xfId="0" applyFont="1" applyFill="1" applyAlignment="1">
      <alignment horizontal="center"/>
    </xf>
    <xf numFmtId="0" fontId="13" fillId="2" borderId="0" xfId="0" applyFont="1" applyFill="1"/>
    <xf numFmtId="0" fontId="16" fillId="2" borderId="0" xfId="0" applyFont="1" applyFill="1" applyAlignment="1">
      <alignment horizontal="left" vertical="center"/>
    </xf>
    <xf numFmtId="0" fontId="17" fillId="0" borderId="0" xfId="0" applyFont="1"/>
    <xf numFmtId="3" fontId="5" fillId="0" borderId="0" xfId="0" applyNumberFormat="1" applyFont="1" applyAlignment="1">
      <alignment horizontal="right" vertical="center"/>
    </xf>
    <xf numFmtId="0" fontId="16" fillId="2" borderId="0" xfId="0" applyFont="1" applyFill="1"/>
    <xf numFmtId="0" fontId="5" fillId="0" borderId="0" xfId="0" applyFont="1" applyAlignment="1">
      <alignment horizontal="right" vertical="center"/>
    </xf>
    <xf numFmtId="0" fontId="11" fillId="2" borderId="0" xfId="0" applyFont="1" applyFill="1" applyAlignment="1">
      <alignment horizontal="right"/>
    </xf>
    <xf numFmtId="0" fontId="20" fillId="2" borderId="0" xfId="0" applyFont="1" applyFill="1" applyAlignment="1">
      <alignment horizontal="left"/>
    </xf>
    <xf numFmtId="0" fontId="5" fillId="0" borderId="0" xfId="0" applyFont="1" applyAlignment="1">
      <alignment horizontal="left"/>
    </xf>
    <xf numFmtId="9" fontId="11" fillId="4" borderId="0" xfId="0" applyNumberFormat="1" applyFont="1" applyFill="1" applyAlignment="1">
      <alignment horizontal="right" vertical="center"/>
    </xf>
    <xf numFmtId="9" fontId="5" fillId="0" borderId="0" xfId="0" applyNumberFormat="1" applyFont="1" applyAlignment="1">
      <alignment horizontal="right" vertical="center"/>
    </xf>
    <xf numFmtId="0" fontId="18" fillId="2" borderId="0" xfId="0" applyFont="1" applyFill="1"/>
    <xf numFmtId="0" fontId="13" fillId="0" borderId="0" xfId="0" applyFont="1" applyAlignment="1">
      <alignment horizontal="right" vertical="center"/>
    </xf>
    <xf numFmtId="0" fontId="16" fillId="0" borderId="0" xfId="0" applyFont="1"/>
    <xf numFmtId="1" fontId="5" fillId="2" borderId="0" xfId="0" applyNumberFormat="1" applyFont="1" applyFill="1" applyAlignment="1">
      <alignment horizontal="right" vertical="center"/>
    </xf>
    <xf numFmtId="0" fontId="16" fillId="2" borderId="0" xfId="0" applyFont="1" applyFill="1" applyAlignment="1">
      <alignment horizontal="left" vertical="top" wrapText="1"/>
    </xf>
    <xf numFmtId="0" fontId="5" fillId="0" borderId="0" xfId="0" applyFont="1"/>
    <xf numFmtId="0" fontId="16" fillId="2" borderId="0" xfId="0" applyFont="1" applyFill="1" applyAlignment="1">
      <alignment horizontal="right"/>
    </xf>
    <xf numFmtId="0" fontId="5" fillId="0" borderId="0" xfId="0" applyFont="1" applyAlignment="1">
      <alignment horizontal="right"/>
    </xf>
    <xf numFmtId="0" fontId="23" fillId="2" borderId="0" xfId="0" applyFont="1" applyFill="1" applyAlignment="1">
      <alignment horizontal="left" vertical="top" wrapText="1"/>
    </xf>
    <xf numFmtId="0" fontId="13" fillId="2" borderId="0" xfId="0" applyFont="1" applyFill="1" applyAlignment="1">
      <alignment horizontal="center" vertical="center"/>
    </xf>
    <xf numFmtId="0" fontId="5" fillId="2" borderId="0" xfId="0" applyFont="1" applyFill="1" applyAlignment="1">
      <alignment horizontal="center" vertical="center"/>
    </xf>
    <xf numFmtId="0" fontId="7" fillId="7" borderId="0" xfId="0" applyFont="1" applyFill="1" applyAlignment="1">
      <alignment vertical="center"/>
    </xf>
    <xf numFmtId="0" fontId="20" fillId="2" borderId="0" xfId="0" applyFont="1" applyFill="1"/>
    <xf numFmtId="0" fontId="24" fillId="2" borderId="0" xfId="0" applyFont="1" applyFill="1"/>
    <xf numFmtId="0" fontId="16" fillId="0" borderId="0" xfId="0" applyFont="1" applyAlignment="1">
      <alignment horizontal="center" vertical="center"/>
    </xf>
    <xf numFmtId="49" fontId="16" fillId="0" borderId="0" xfId="0" applyNumberFormat="1" applyFont="1" applyAlignment="1">
      <alignment horizontal="center" vertical="center" wrapText="1"/>
    </xf>
    <xf numFmtId="0" fontId="16" fillId="2" borderId="0" xfId="0" applyFont="1" applyFill="1" applyAlignment="1">
      <alignment horizontal="center" vertical="center"/>
    </xf>
    <xf numFmtId="0" fontId="26" fillId="2" borderId="0" xfId="0" applyFont="1" applyFill="1" applyAlignment="1">
      <alignment vertical="center"/>
    </xf>
    <xf numFmtId="0" fontId="22" fillId="2" borderId="0" xfId="0" applyFont="1" applyFill="1" applyAlignment="1">
      <alignment vertical="center"/>
    </xf>
    <xf numFmtId="0" fontId="25" fillId="2" borderId="0" xfId="0" applyFont="1" applyFill="1"/>
    <xf numFmtId="49" fontId="16" fillId="0" borderId="0" xfId="0" applyNumberFormat="1" applyFont="1" applyAlignment="1">
      <alignment horizontal="left" vertical="top" wrapText="1"/>
    </xf>
    <xf numFmtId="0" fontId="11" fillId="0" borderId="0" xfId="0" applyFont="1" applyAlignment="1">
      <alignment horizontal="right" vertical="center"/>
    </xf>
    <xf numFmtId="0" fontId="28" fillId="0" borderId="0" xfId="0" applyFont="1"/>
    <xf numFmtId="0" fontId="29" fillId="0" borderId="0" xfId="0" applyFont="1"/>
    <xf numFmtId="0" fontId="18" fillId="2" borderId="0" xfId="0" applyFont="1" applyFill="1" applyAlignment="1">
      <alignment horizontal="center" vertical="center"/>
    </xf>
    <xf numFmtId="3" fontId="16" fillId="2" borderId="0" xfId="0" applyNumberFormat="1" applyFont="1" applyFill="1" applyAlignment="1">
      <alignment horizontal="center" vertical="center"/>
    </xf>
    <xf numFmtId="9" fontId="16" fillId="2" borderId="0" xfId="0" applyNumberFormat="1" applyFont="1" applyFill="1" applyAlignment="1">
      <alignment horizontal="center" vertical="center"/>
    </xf>
    <xf numFmtId="166" fontId="16" fillId="2" borderId="0" xfId="0" applyNumberFormat="1" applyFont="1" applyFill="1" applyAlignment="1">
      <alignment horizontal="center" vertical="center"/>
    </xf>
    <xf numFmtId="166" fontId="16" fillId="2" borderId="0" xfId="0" quotePrefix="1" applyNumberFormat="1" applyFont="1" applyFill="1" applyAlignment="1">
      <alignment horizontal="center" vertical="center"/>
    </xf>
    <xf numFmtId="166" fontId="18" fillId="2" borderId="0" xfId="0" applyNumberFormat="1" applyFont="1" applyFill="1" applyAlignment="1">
      <alignment horizontal="center" vertical="center"/>
    </xf>
    <xf numFmtId="3" fontId="18" fillId="2" borderId="0" xfId="0" applyNumberFormat="1" applyFont="1" applyFill="1" applyAlignment="1">
      <alignment horizontal="center" vertical="center"/>
    </xf>
    <xf numFmtId="3" fontId="16" fillId="0" borderId="0" xfId="0" applyNumberFormat="1" applyFont="1" applyAlignment="1">
      <alignment horizontal="center" vertical="center"/>
    </xf>
    <xf numFmtId="49" fontId="16" fillId="2" borderId="0" xfId="0" applyNumberFormat="1" applyFont="1" applyFill="1" applyAlignment="1">
      <alignment horizontal="left" vertical="top" wrapText="1"/>
    </xf>
    <xf numFmtId="0" fontId="17" fillId="2" borderId="0" xfId="0" applyFont="1" applyFill="1"/>
    <xf numFmtId="166" fontId="16" fillId="2" borderId="0" xfId="0" applyNumberFormat="1" applyFont="1" applyFill="1"/>
    <xf numFmtId="0" fontId="19" fillId="2" borderId="0" xfId="0" applyFont="1" applyFill="1" applyAlignment="1">
      <alignment horizontal="right" vertical="center"/>
    </xf>
    <xf numFmtId="0" fontId="22" fillId="2" borderId="0" xfId="0" applyFont="1" applyFill="1" applyAlignment="1">
      <alignment horizontal="center" vertical="center"/>
    </xf>
    <xf numFmtId="0" fontId="5" fillId="0" borderId="0" xfId="0" applyFont="1" applyAlignment="1">
      <alignment horizontal="center" vertical="center"/>
    </xf>
    <xf numFmtId="0" fontId="20" fillId="3" borderId="0" xfId="0" applyFont="1" applyFill="1" applyAlignment="1">
      <alignment horizontal="center" vertical="center"/>
    </xf>
    <xf numFmtId="0" fontId="35" fillId="3" borderId="0" xfId="0" applyFont="1" applyFill="1" applyAlignment="1">
      <alignment vertical="center"/>
    </xf>
    <xf numFmtId="0" fontId="11" fillId="3" borderId="0" xfId="0" applyFont="1" applyFill="1" applyAlignment="1">
      <alignment horizontal="center" vertical="center"/>
    </xf>
    <xf numFmtId="0" fontId="11" fillId="0" borderId="0" xfId="0" applyFont="1" applyAlignment="1">
      <alignment horizontal="center" vertical="center"/>
    </xf>
    <xf numFmtId="0" fontId="5" fillId="2" borderId="0" xfId="0" quotePrefix="1" applyFont="1" applyFill="1" applyAlignment="1">
      <alignment horizontal="right" vertical="center"/>
    </xf>
    <xf numFmtId="0" fontId="16" fillId="2" borderId="0" xfId="0" quotePrefix="1" applyFont="1" applyFill="1" applyAlignment="1">
      <alignment horizontal="center" vertical="center"/>
    </xf>
    <xf numFmtId="0" fontId="11" fillId="0" borderId="0" xfId="0" applyFont="1"/>
    <xf numFmtId="169" fontId="5" fillId="2" borderId="0" xfId="0" applyNumberFormat="1" applyFont="1" applyFill="1" applyAlignment="1">
      <alignment horizontal="right" vertical="center"/>
    </xf>
    <xf numFmtId="169" fontId="5" fillId="2" borderId="0" xfId="0" quotePrefix="1" applyNumberFormat="1" applyFont="1" applyFill="1" applyAlignment="1">
      <alignment horizontal="right" vertical="center"/>
    </xf>
    <xf numFmtId="0" fontId="35" fillId="2" borderId="0" xfId="0" applyFont="1" applyFill="1" applyAlignment="1">
      <alignment vertical="center"/>
    </xf>
    <xf numFmtId="0" fontId="11" fillId="2" borderId="0" xfId="0" applyFont="1" applyFill="1" applyAlignment="1">
      <alignment horizontal="center" vertical="center"/>
    </xf>
    <xf numFmtId="167" fontId="16" fillId="2" borderId="0" xfId="0" applyNumberFormat="1" applyFont="1" applyFill="1" applyAlignment="1">
      <alignment horizontal="center" vertical="center"/>
    </xf>
    <xf numFmtId="167" fontId="16" fillId="2" borderId="0" xfId="0" applyNumberFormat="1" applyFont="1" applyFill="1" applyAlignment="1">
      <alignment horizontal="right"/>
    </xf>
    <xf numFmtId="167" fontId="16" fillId="0" borderId="0" xfId="0" quotePrefix="1" applyNumberFormat="1" applyFont="1" applyAlignment="1">
      <alignment horizontal="center" vertical="center"/>
    </xf>
    <xf numFmtId="0" fontId="11" fillId="2" borderId="0" xfId="0" applyFont="1" applyFill="1" applyAlignment="1">
      <alignment horizontal="left" vertical="center" wrapText="1"/>
    </xf>
    <xf numFmtId="165" fontId="16" fillId="2" borderId="0" xfId="0" applyNumberFormat="1" applyFont="1" applyFill="1" applyAlignment="1">
      <alignment horizontal="center" vertical="center"/>
    </xf>
    <xf numFmtId="4" fontId="16" fillId="2" borderId="0" xfId="0" applyNumberFormat="1" applyFont="1" applyFill="1" applyAlignment="1">
      <alignment horizontal="center" vertical="center"/>
    </xf>
    <xf numFmtId="168" fontId="16" fillId="2" borderId="0" xfId="0" applyNumberFormat="1" applyFont="1" applyFill="1" applyAlignment="1">
      <alignment horizontal="right" vertical="center"/>
    </xf>
    <xf numFmtId="8" fontId="20" fillId="0" borderId="0" xfId="0" applyNumberFormat="1" applyFont="1" applyAlignment="1">
      <alignment horizontal="center" vertical="center"/>
    </xf>
    <xf numFmtId="0" fontId="11" fillId="2" borderId="0" xfId="0" applyFont="1" applyFill="1" applyAlignment="1">
      <alignment horizontal="right" vertical="center" wrapText="1"/>
    </xf>
    <xf numFmtId="0" fontId="20" fillId="2" borderId="0" xfId="0" applyFont="1" applyFill="1" applyAlignment="1">
      <alignment horizontal="left" wrapText="1"/>
    </xf>
    <xf numFmtId="0" fontId="38" fillId="3" borderId="0" xfId="0" applyFont="1" applyFill="1" applyAlignment="1">
      <alignment horizontal="center" vertical="center"/>
    </xf>
    <xf numFmtId="0" fontId="38" fillId="4" borderId="0" xfId="0" applyFont="1" applyFill="1" applyAlignment="1">
      <alignment horizontal="center" vertical="center"/>
    </xf>
    <xf numFmtId="0" fontId="20" fillId="4" borderId="0" xfId="0" applyFont="1" applyFill="1" applyAlignment="1">
      <alignment horizontal="left"/>
    </xf>
    <xf numFmtId="0" fontId="11" fillId="4" borderId="0" xfId="0" applyFont="1" applyFill="1" applyAlignment="1">
      <alignment horizontal="right" vertical="center" wrapText="1"/>
    </xf>
    <xf numFmtId="0" fontId="20" fillId="0" borderId="0" xfId="0" quotePrefix="1" applyFont="1" applyAlignment="1">
      <alignment horizontal="center" vertical="center"/>
    </xf>
    <xf numFmtId="166" fontId="20" fillId="3" borderId="0" xfId="3" applyNumberFormat="1" applyFont="1" applyFill="1" applyBorder="1" applyAlignment="1">
      <alignment horizontal="center" vertical="center"/>
    </xf>
    <xf numFmtId="2" fontId="11" fillId="0" borderId="0" xfId="0" applyNumberFormat="1" applyFont="1" applyAlignment="1">
      <alignment horizontal="right" vertical="center"/>
    </xf>
    <xf numFmtId="3" fontId="11" fillId="3" borderId="0" xfId="0" applyNumberFormat="1" applyFont="1" applyFill="1" applyAlignment="1">
      <alignment horizontal="right" vertical="center"/>
    </xf>
    <xf numFmtId="3" fontId="11" fillId="3" borderId="0" xfId="0" applyNumberFormat="1" applyFont="1" applyFill="1" applyAlignment="1">
      <alignment horizontal="right"/>
    </xf>
    <xf numFmtId="3" fontId="20" fillId="3" borderId="0" xfId="0" applyNumberFormat="1" applyFont="1" applyFill="1" applyAlignment="1">
      <alignment horizontal="right"/>
    </xf>
    <xf numFmtId="0" fontId="16" fillId="0" borderId="0" xfId="0" applyFont="1" applyAlignment="1">
      <alignment vertical="top"/>
    </xf>
    <xf numFmtId="171" fontId="11" fillId="2" borderId="0" xfId="4" applyNumberFormat="1" applyFont="1" applyFill="1" applyBorder="1" applyAlignment="1">
      <alignment horizontal="right" vertical="center"/>
    </xf>
    <xf numFmtId="2" fontId="11" fillId="2" borderId="0" xfId="0" applyNumberFormat="1" applyFont="1" applyFill="1" applyAlignment="1">
      <alignment horizontal="right" vertical="center"/>
    </xf>
    <xf numFmtId="0" fontId="10" fillId="3" borderId="0" xfId="0" applyFont="1" applyFill="1" applyAlignment="1">
      <alignment horizontal="right" vertical="center"/>
    </xf>
    <xf numFmtId="0" fontId="11" fillId="4" borderId="0" xfId="0" quotePrefix="1" applyFont="1" applyFill="1" applyAlignment="1">
      <alignment horizontal="right" vertical="center"/>
    </xf>
    <xf numFmtId="0" fontId="20" fillId="4" borderId="0" xfId="0" quotePrefix="1" applyFont="1" applyFill="1" applyAlignment="1">
      <alignment horizontal="center" vertical="center"/>
    </xf>
    <xf numFmtId="171" fontId="11" fillId="4" borderId="0" xfId="4" applyNumberFormat="1" applyFont="1" applyFill="1" applyBorder="1" applyAlignment="1">
      <alignment horizontal="right" vertical="center"/>
    </xf>
    <xf numFmtId="0" fontId="11" fillId="0" borderId="0" xfId="0" applyFont="1" applyAlignment="1">
      <alignment horizontal="left" vertical="center"/>
    </xf>
    <xf numFmtId="3" fontId="20" fillId="2" borderId="0" xfId="0" quotePrefix="1" applyNumberFormat="1" applyFont="1" applyFill="1" applyAlignment="1">
      <alignment horizontal="center"/>
    </xf>
    <xf numFmtId="0" fontId="20" fillId="4" borderId="0" xfId="0" quotePrefix="1" applyFont="1" applyFill="1" applyAlignment="1">
      <alignment horizontal="center"/>
    </xf>
    <xf numFmtId="3" fontId="11" fillId="0" borderId="0" xfId="0" applyNumberFormat="1" applyFont="1" applyAlignment="1">
      <alignment horizontal="right"/>
    </xf>
    <xf numFmtId="3" fontId="20" fillId="0" borderId="0" xfId="0" applyNumberFormat="1" applyFont="1" applyAlignment="1">
      <alignment horizontal="center"/>
    </xf>
    <xf numFmtId="0" fontId="25" fillId="3" borderId="0" xfId="0" applyFont="1" applyFill="1"/>
    <xf numFmtId="166" fontId="20" fillId="3" borderId="0" xfId="3" applyNumberFormat="1" applyFont="1" applyFill="1" applyAlignment="1">
      <alignment horizontal="center" vertical="center"/>
    </xf>
    <xf numFmtId="3" fontId="20" fillId="3" borderId="0" xfId="0" applyNumberFormat="1" applyFont="1" applyFill="1" applyAlignment="1">
      <alignment horizontal="center" vertical="center"/>
    </xf>
    <xf numFmtId="0" fontId="24" fillId="4" borderId="0" xfId="0" applyFont="1" applyFill="1" applyAlignment="1">
      <alignment horizontal="center" vertical="center" wrapText="1"/>
    </xf>
    <xf numFmtId="37" fontId="20" fillId="3" borderId="0" xfId="4" applyNumberFormat="1" applyFont="1" applyFill="1" applyAlignment="1">
      <alignment horizontal="center" vertical="center"/>
    </xf>
    <xf numFmtId="169" fontId="20" fillId="3" borderId="0" xfId="0" applyNumberFormat="1" applyFont="1" applyFill="1" applyAlignment="1">
      <alignment horizontal="center" vertical="center"/>
    </xf>
    <xf numFmtId="0" fontId="11" fillId="3" borderId="0" xfId="0" applyFont="1" applyFill="1" applyAlignment="1">
      <alignment horizontal="left"/>
    </xf>
    <xf numFmtId="2" fontId="11" fillId="0" borderId="0" xfId="0" applyNumberFormat="1" applyFont="1" applyAlignment="1">
      <alignment horizontal="center" vertical="center"/>
    </xf>
    <xf numFmtId="0" fontId="11" fillId="4" borderId="0" xfId="0" applyFont="1" applyFill="1" applyAlignment="1">
      <alignment horizontal="center" vertical="center" wrapText="1"/>
    </xf>
    <xf numFmtId="3" fontId="11" fillId="3" borderId="0" xfId="0" applyNumberFormat="1" applyFont="1" applyFill="1" applyAlignment="1">
      <alignment horizontal="center" vertical="center"/>
    </xf>
    <xf numFmtId="0" fontId="20" fillId="4" borderId="0" xfId="0" applyFont="1" applyFill="1" applyAlignment="1">
      <alignment horizontal="center" vertical="center"/>
    </xf>
    <xf numFmtId="0" fontId="11" fillId="4" borderId="0" xfId="0" applyFont="1" applyFill="1" applyAlignment="1">
      <alignment horizontal="center" vertical="center"/>
    </xf>
    <xf numFmtId="171" fontId="11" fillId="2" borderId="0" xfId="0" applyNumberFormat="1" applyFont="1" applyFill="1" applyAlignment="1">
      <alignment horizontal="right" vertical="center"/>
    </xf>
    <xf numFmtId="171" fontId="11" fillId="4" borderId="0" xfId="0" applyNumberFormat="1" applyFont="1" applyFill="1" applyAlignment="1">
      <alignment horizontal="right" vertical="center"/>
    </xf>
    <xf numFmtId="171" fontId="20" fillId="4" borderId="0" xfId="0" applyNumberFormat="1" applyFont="1" applyFill="1" applyAlignment="1">
      <alignment horizontal="center" vertical="center"/>
    </xf>
    <xf numFmtId="0" fontId="11" fillId="3" borderId="0" xfId="0" applyFont="1" applyFill="1"/>
    <xf numFmtId="0" fontId="20" fillId="4" borderId="0" xfId="0" applyFont="1" applyFill="1" applyAlignment="1">
      <alignment horizontal="center" vertical="center" wrapText="1"/>
    </xf>
    <xf numFmtId="166" fontId="23" fillId="4" borderId="0" xfId="0" applyNumberFormat="1" applyFont="1" applyFill="1" applyAlignment="1">
      <alignment horizontal="center" vertical="center"/>
    </xf>
    <xf numFmtId="3" fontId="20" fillId="4" borderId="0" xfId="0" applyNumberFormat="1" applyFont="1" applyFill="1" applyAlignment="1">
      <alignment horizontal="center" vertical="center"/>
    </xf>
    <xf numFmtId="3" fontId="23" fillId="4" borderId="0" xfId="0" applyNumberFormat="1" applyFont="1" applyFill="1" applyAlignment="1">
      <alignment horizontal="center" vertical="center"/>
    </xf>
    <xf numFmtId="0" fontId="39" fillId="2" borderId="0" xfId="0" applyFont="1" applyFill="1"/>
    <xf numFmtId="0" fontId="20" fillId="2" borderId="0" xfId="0" applyFont="1" applyFill="1" applyAlignment="1">
      <alignment horizontal="center" vertical="center"/>
    </xf>
    <xf numFmtId="0" fontId="19" fillId="2" borderId="0" xfId="0" applyFont="1" applyFill="1" applyAlignment="1">
      <alignment horizontal="left"/>
    </xf>
    <xf numFmtId="166" fontId="11" fillId="2" borderId="0" xfId="0" applyNumberFormat="1" applyFont="1" applyFill="1" applyAlignment="1">
      <alignment horizontal="right" vertical="center" wrapText="1"/>
    </xf>
    <xf numFmtId="0" fontId="20" fillId="2" borderId="0" xfId="0" applyFont="1" applyFill="1" applyAlignment="1">
      <alignment horizontal="center" vertical="center" wrapText="1"/>
    </xf>
    <xf numFmtId="10" fontId="11" fillId="2" borderId="0" xfId="0" applyNumberFormat="1" applyFont="1" applyFill="1" applyAlignment="1">
      <alignment horizontal="right" vertical="center"/>
    </xf>
    <xf numFmtId="9" fontId="11" fillId="4" borderId="0" xfId="6" applyFont="1" applyFill="1" applyAlignment="1">
      <alignment horizontal="right" vertical="center"/>
    </xf>
    <xf numFmtId="0" fontId="11" fillId="3" borderId="0" xfId="0" applyFont="1" applyFill="1" applyAlignment="1">
      <alignment horizontal="right" vertical="center"/>
    </xf>
    <xf numFmtId="0" fontId="24" fillId="3" borderId="0" xfId="0" applyFont="1" applyFill="1" applyAlignment="1">
      <alignment horizontal="left"/>
    </xf>
    <xf numFmtId="3" fontId="11" fillId="2" borderId="0" xfId="0" quotePrefix="1" applyNumberFormat="1" applyFont="1" applyFill="1" applyAlignment="1">
      <alignment horizontal="center" vertical="center" wrapText="1"/>
    </xf>
    <xf numFmtId="0" fontId="20" fillId="3" borderId="0" xfId="0" applyFont="1" applyFill="1" applyAlignment="1">
      <alignment horizontal="left"/>
    </xf>
    <xf numFmtId="0" fontId="11" fillId="3" borderId="0" xfId="0" applyFont="1" applyFill="1" applyAlignment="1">
      <alignment horizontal="right"/>
    </xf>
    <xf numFmtId="0" fontId="20" fillId="4" borderId="0" xfId="0" applyFont="1" applyFill="1" applyAlignment="1">
      <alignment horizontal="right"/>
    </xf>
    <xf numFmtId="172" fontId="20" fillId="4" borderId="0" xfId="0" applyNumberFormat="1" applyFont="1" applyFill="1" applyAlignment="1">
      <alignment horizontal="center" vertical="top"/>
    </xf>
    <xf numFmtId="0" fontId="20" fillId="4" borderId="0" xfId="0" applyFont="1" applyFill="1" applyAlignment="1">
      <alignment horizontal="right" wrapText="1"/>
    </xf>
    <xf numFmtId="172" fontId="20" fillId="4" borderId="0" xfId="0" applyNumberFormat="1" applyFont="1" applyFill="1" applyAlignment="1">
      <alignment horizontal="center" vertical="center"/>
    </xf>
    <xf numFmtId="0" fontId="16" fillId="2" borderId="0" xfId="0" applyFont="1" applyFill="1" applyAlignment="1">
      <alignment horizontal="left" vertical="top"/>
    </xf>
    <xf numFmtId="3" fontId="20" fillId="2" borderId="0" xfId="0" quotePrefix="1" applyNumberFormat="1" applyFont="1" applyFill="1" applyAlignment="1">
      <alignment horizontal="center" wrapText="1"/>
    </xf>
    <xf numFmtId="0" fontId="11" fillId="4" borderId="0" xfId="0" applyFont="1" applyFill="1" applyAlignment="1">
      <alignment horizontal="left" indent="1"/>
    </xf>
    <xf numFmtId="0" fontId="11" fillId="4" borderId="0" xfId="0" applyFont="1" applyFill="1" applyAlignment="1">
      <alignment horizontal="left" vertical="center"/>
    </xf>
    <xf numFmtId="3" fontId="11" fillId="0" borderId="0" xfId="0" applyNumberFormat="1" applyFont="1" applyAlignment="1">
      <alignment horizontal="right" vertical="center"/>
    </xf>
    <xf numFmtId="0" fontId="40" fillId="7" borderId="0" xfId="0" applyFont="1" applyFill="1" applyAlignment="1">
      <alignment horizontal="left"/>
    </xf>
    <xf numFmtId="0" fontId="16" fillId="2" borderId="0" xfId="0" applyFont="1" applyFill="1" applyAlignment="1">
      <alignment vertical="top"/>
    </xf>
    <xf numFmtId="0" fontId="9" fillId="7" borderId="1" xfId="0" applyFont="1" applyFill="1" applyBorder="1" applyAlignment="1">
      <alignment horizontal="center" vertical="center"/>
    </xf>
    <xf numFmtId="0" fontId="9" fillId="7" borderId="1" xfId="0" applyFont="1" applyFill="1" applyBorder="1" applyAlignment="1">
      <alignment horizontal="right" vertical="center"/>
    </xf>
    <xf numFmtId="0" fontId="20" fillId="3" borderId="0" xfId="0" applyFont="1" applyFill="1" applyAlignment="1">
      <alignment horizontal="left" vertical="center"/>
    </xf>
    <xf numFmtId="0" fontId="42" fillId="3" borderId="0" xfId="0" applyFont="1" applyFill="1"/>
    <xf numFmtId="0" fontId="42" fillId="3" borderId="0" xfId="0" applyFont="1" applyFill="1" applyAlignment="1">
      <alignment horizontal="left" vertical="center"/>
    </xf>
    <xf numFmtId="174" fontId="41" fillId="4" borderId="0" xfId="4" applyNumberFormat="1" applyFont="1" applyFill="1" applyBorder="1" applyAlignment="1">
      <alignment horizontal="right" vertical="center"/>
    </xf>
    <xf numFmtId="3" fontId="11" fillId="2" borderId="0" xfId="0" applyNumberFormat="1" applyFont="1" applyFill="1" applyAlignment="1">
      <alignment horizontal="right" wrapText="1"/>
    </xf>
    <xf numFmtId="3" fontId="20" fillId="2" borderId="0" xfId="0" applyNumberFormat="1" applyFont="1" applyFill="1" applyAlignment="1">
      <alignment horizontal="center" wrapText="1"/>
    </xf>
    <xf numFmtId="0" fontId="14" fillId="0" borderId="0" xfId="0" applyFont="1" applyAlignment="1">
      <alignment horizontal="right" vertical="center"/>
    </xf>
    <xf numFmtId="0" fontId="23" fillId="3" borderId="0" xfId="0" applyFont="1" applyFill="1"/>
    <xf numFmtId="170" fontId="11" fillId="4" borderId="0" xfId="4" applyNumberFormat="1" applyFont="1" applyFill="1" applyBorder="1" applyAlignment="1">
      <alignment horizontal="right" vertical="center"/>
    </xf>
    <xf numFmtId="9" fontId="11" fillId="4" borderId="0" xfId="0" applyNumberFormat="1" applyFont="1" applyFill="1" applyAlignment="1">
      <alignment horizontal="right" vertical="center" wrapText="1"/>
    </xf>
    <xf numFmtId="9" fontId="20" fillId="3" borderId="0" xfId="0" applyNumberFormat="1" applyFont="1" applyFill="1" applyAlignment="1">
      <alignment horizontal="center" vertical="center" wrapText="1"/>
    </xf>
    <xf numFmtId="9" fontId="11" fillId="0" borderId="0" xfId="0" applyNumberFormat="1" applyFont="1" applyAlignment="1">
      <alignment horizontal="right" vertical="center" wrapText="1"/>
    </xf>
    <xf numFmtId="9" fontId="11" fillId="3" borderId="0" xfId="0" applyNumberFormat="1" applyFont="1" applyFill="1" applyAlignment="1">
      <alignment horizontal="right" vertical="center" wrapText="1"/>
    </xf>
    <xf numFmtId="0" fontId="39" fillId="3" borderId="0" xfId="0" applyFont="1" applyFill="1" applyAlignment="1">
      <alignment horizontal="center" vertical="center"/>
    </xf>
    <xf numFmtId="173" fontId="11" fillId="4" borderId="0" xfId="0" applyNumberFormat="1" applyFont="1" applyFill="1" applyAlignment="1">
      <alignment horizontal="right" vertical="center"/>
    </xf>
    <xf numFmtId="173" fontId="11" fillId="4" borderId="0" xfId="0" applyNumberFormat="1" applyFont="1" applyFill="1" applyAlignment="1">
      <alignment horizontal="center" vertical="center"/>
    </xf>
    <xf numFmtId="173" fontId="11" fillId="2" borderId="0" xfId="0" applyNumberFormat="1" applyFont="1" applyFill="1" applyAlignment="1">
      <alignment horizontal="right" vertical="center"/>
    </xf>
    <xf numFmtId="0" fontId="39" fillId="2" borderId="0" xfId="0" applyFont="1" applyFill="1" applyAlignment="1">
      <alignment horizontal="center" vertical="center"/>
    </xf>
    <xf numFmtId="173" fontId="9" fillId="7" borderId="0" xfId="0" applyNumberFormat="1" applyFont="1" applyFill="1" applyAlignment="1">
      <alignment horizontal="right" vertical="center"/>
    </xf>
    <xf numFmtId="0" fontId="39" fillId="3" borderId="0" xfId="0" applyFont="1" applyFill="1"/>
    <xf numFmtId="0" fontId="20" fillId="3" borderId="0" xfId="0" applyFont="1" applyFill="1"/>
    <xf numFmtId="0" fontId="20" fillId="0" borderId="0" xfId="0" applyFont="1"/>
    <xf numFmtId="0" fontId="9" fillId="7" borderId="1" xfId="0" applyFont="1" applyFill="1" applyBorder="1" applyAlignment="1">
      <alignment horizontal="left" vertical="center"/>
    </xf>
    <xf numFmtId="0" fontId="41" fillId="3" borderId="0" xfId="0" applyFont="1" applyFill="1" applyAlignment="1">
      <alignment horizontal="left" vertical="center"/>
    </xf>
    <xf numFmtId="0" fontId="43" fillId="2" borderId="0" xfId="0" applyFont="1" applyFill="1" applyAlignment="1">
      <alignment horizontal="center" vertical="center" wrapText="1"/>
    </xf>
    <xf numFmtId="0" fontId="43" fillId="0" borderId="0" xfId="0" applyFont="1"/>
    <xf numFmtId="0" fontId="34" fillId="0" borderId="0" xfId="0" applyFont="1" applyAlignment="1">
      <alignment horizontal="left" vertical="top"/>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16" fillId="2" borderId="0" xfId="0" applyFont="1" applyFill="1" applyAlignment="1">
      <alignment horizontal="center" vertical="center" wrapText="1"/>
    </xf>
    <xf numFmtId="0" fontId="9" fillId="7" borderId="0" xfId="0" applyFont="1" applyFill="1" applyAlignment="1">
      <alignment horizontal="left" vertical="center" wrapText="1"/>
    </xf>
    <xf numFmtId="0" fontId="5" fillId="2" borderId="0" xfId="0" applyFont="1" applyFill="1" applyAlignment="1">
      <alignment horizontal="right" vertical="center" wrapText="1"/>
    </xf>
    <xf numFmtId="0" fontId="5" fillId="0" borderId="0" xfId="0" applyFont="1" applyAlignment="1">
      <alignment horizontal="right" vertical="center" wrapText="1"/>
    </xf>
    <xf numFmtId="3" fontId="5" fillId="2" borderId="0" xfId="0" applyNumberFormat="1" applyFont="1" applyFill="1" applyAlignment="1">
      <alignment horizontal="right" vertical="center" wrapText="1"/>
    </xf>
    <xf numFmtId="3" fontId="16" fillId="2" borderId="0" xfId="0" applyNumberFormat="1" applyFont="1" applyFill="1" applyAlignment="1">
      <alignment horizontal="center" vertical="center" wrapText="1"/>
    </xf>
    <xf numFmtId="3" fontId="5" fillId="0" borderId="0" xfId="0" applyNumberFormat="1" applyFont="1" applyAlignment="1">
      <alignment horizontal="right" vertical="center" wrapText="1"/>
    </xf>
    <xf numFmtId="3" fontId="16" fillId="2" borderId="0" xfId="0" quotePrefix="1" applyNumberFormat="1" applyFont="1" applyFill="1" applyAlignment="1">
      <alignment horizontal="center" vertical="center" wrapText="1"/>
    </xf>
    <xf numFmtId="0" fontId="17" fillId="2" borderId="0" xfId="0" applyFont="1" applyFill="1" applyAlignment="1">
      <alignment horizontal="center" vertical="center" wrapText="1"/>
    </xf>
    <xf numFmtId="0" fontId="24" fillId="0" borderId="0" xfId="0" applyFont="1"/>
    <xf numFmtId="0" fontId="42" fillId="0" borderId="0" xfId="0" applyFont="1"/>
    <xf numFmtId="0" fontId="41" fillId="0" borderId="0" xfId="0" applyFont="1" applyAlignment="1">
      <alignment horizontal="right" vertical="center"/>
    </xf>
    <xf numFmtId="170" fontId="41" fillId="2" borderId="0" xfId="4" applyNumberFormat="1" applyFont="1" applyFill="1" applyAlignment="1">
      <alignment horizontal="center" vertical="center"/>
    </xf>
    <xf numFmtId="0" fontId="36" fillId="0" borderId="0" xfId="0" applyFont="1" applyAlignment="1">
      <alignment horizontal="left" vertical="center" wrapText="1"/>
    </xf>
    <xf numFmtId="0" fontId="13" fillId="0" borderId="0" xfId="0" applyFont="1" applyAlignment="1">
      <alignment horizontal="center" vertical="center" wrapText="1"/>
    </xf>
    <xf numFmtId="0" fontId="36" fillId="0" borderId="0" xfId="0" applyFont="1" applyAlignment="1">
      <alignment horizontal="center" vertical="center" wrapText="1"/>
    </xf>
    <xf numFmtId="0" fontId="9" fillId="8" borderId="0" xfId="0" applyFont="1" applyFill="1" applyAlignment="1">
      <alignment horizontal="left" vertical="center"/>
    </xf>
    <xf numFmtId="0" fontId="9" fillId="8" borderId="0" xfId="0" applyFont="1" applyFill="1" applyAlignment="1">
      <alignment horizontal="center" vertical="center"/>
    </xf>
    <xf numFmtId="0" fontId="9" fillId="8" borderId="0" xfId="0" applyFont="1" applyFill="1" applyAlignment="1">
      <alignment horizontal="right" vertical="center"/>
    </xf>
    <xf numFmtId="0" fontId="18" fillId="0" borderId="0" xfId="0" applyFont="1" applyAlignment="1">
      <alignment horizontal="center" vertical="center"/>
    </xf>
    <xf numFmtId="0" fontId="5" fillId="2" borderId="2" xfId="0" applyFont="1" applyFill="1" applyBorder="1" applyAlignment="1">
      <alignment horizontal="left"/>
    </xf>
    <xf numFmtId="3" fontId="11" fillId="4" borderId="2" xfId="0" applyNumberFormat="1" applyFont="1" applyFill="1" applyBorder="1" applyAlignment="1">
      <alignment horizontal="right"/>
    </xf>
    <xf numFmtId="0" fontId="13" fillId="9" borderId="2" xfId="0" applyFont="1" applyFill="1" applyBorder="1" applyAlignment="1">
      <alignment horizontal="center" vertical="center"/>
    </xf>
    <xf numFmtId="0" fontId="13" fillId="2" borderId="2" xfId="0" applyFont="1" applyFill="1" applyBorder="1" applyAlignment="1">
      <alignment horizontal="right" vertical="center"/>
    </xf>
    <xf numFmtId="166" fontId="5" fillId="2" borderId="2" xfId="0" quotePrefix="1" applyNumberFormat="1" applyFont="1" applyFill="1" applyBorder="1" applyAlignment="1">
      <alignment horizontal="right" vertical="center"/>
    </xf>
    <xf numFmtId="0" fontId="5" fillId="2" borderId="2" xfId="0" applyFont="1" applyFill="1" applyBorder="1" applyAlignment="1">
      <alignment horizontal="right" vertical="center"/>
    </xf>
    <xf numFmtId="0" fontId="14" fillId="2" borderId="2" xfId="0" applyFont="1" applyFill="1" applyBorder="1"/>
    <xf numFmtId="3" fontId="5" fillId="2" borderId="2" xfId="0" applyNumberFormat="1" applyFont="1" applyFill="1" applyBorder="1" applyAlignment="1">
      <alignment horizontal="right" vertical="center"/>
    </xf>
    <xf numFmtId="0" fontId="14" fillId="2" borderId="2" xfId="0" applyFont="1" applyFill="1" applyBorder="1" applyAlignment="1">
      <alignment horizontal="left"/>
    </xf>
    <xf numFmtId="0" fontId="14" fillId="4" borderId="2" xfId="0" applyFont="1" applyFill="1" applyBorder="1" applyAlignment="1">
      <alignment horizontal="left"/>
    </xf>
    <xf numFmtId="0" fontId="5" fillId="2" borderId="2" xfId="0" applyFont="1" applyFill="1" applyBorder="1"/>
    <xf numFmtId="0" fontId="5" fillId="2" borderId="2" xfId="0" applyFont="1" applyFill="1" applyBorder="1" applyAlignment="1">
      <alignment horizontal="right"/>
    </xf>
    <xf numFmtId="3" fontId="5" fillId="2" borderId="2" xfId="0" applyNumberFormat="1" applyFont="1" applyFill="1" applyBorder="1" applyAlignment="1">
      <alignment horizontal="right"/>
    </xf>
    <xf numFmtId="0" fontId="11" fillId="2" borderId="2" xfId="0" applyFont="1" applyFill="1" applyBorder="1" applyAlignment="1">
      <alignment horizontal="left"/>
    </xf>
    <xf numFmtId="0" fontId="11" fillId="3" borderId="2" xfId="0" applyFont="1" applyFill="1" applyBorder="1" applyAlignment="1">
      <alignment horizontal="left" vertical="center"/>
    </xf>
    <xf numFmtId="0" fontId="12" fillId="2" borderId="2" xfId="0" applyFont="1" applyFill="1" applyBorder="1" applyAlignment="1">
      <alignment horizontal="left"/>
    </xf>
    <xf numFmtId="0" fontId="14" fillId="3" borderId="2" xfId="0" applyFont="1" applyFill="1" applyBorder="1" applyAlignment="1">
      <alignment horizontal="left"/>
    </xf>
    <xf numFmtId="3" fontId="11" fillId="2" borderId="2" xfId="0" quotePrefix="1" applyNumberFormat="1" applyFont="1" applyFill="1" applyBorder="1" applyAlignment="1">
      <alignment horizontal="right" wrapText="1"/>
    </xf>
    <xf numFmtId="170" fontId="11" fillId="2" borderId="2" xfId="4" quotePrefix="1" applyNumberFormat="1" applyFont="1" applyFill="1" applyBorder="1" applyAlignment="1">
      <alignment horizontal="right" wrapText="1"/>
    </xf>
    <xf numFmtId="0" fontId="13" fillId="2" borderId="2" xfId="0" applyFont="1" applyFill="1" applyBorder="1" applyAlignment="1">
      <alignment horizontal="left"/>
    </xf>
    <xf numFmtId="0" fontId="11" fillId="2" borderId="2" xfId="0" applyFont="1" applyFill="1" applyBorder="1" applyAlignment="1">
      <alignment horizontal="right"/>
    </xf>
    <xf numFmtId="0" fontId="18" fillId="2" borderId="2" xfId="0" applyFont="1" applyFill="1" applyBorder="1" applyAlignment="1">
      <alignment horizontal="left"/>
    </xf>
    <xf numFmtId="0" fontId="13" fillId="9" borderId="2" xfId="0" applyFont="1" applyFill="1" applyBorder="1" applyAlignment="1">
      <alignment horizontal="center"/>
    </xf>
    <xf numFmtId="0" fontId="13" fillId="2" borderId="2" xfId="0" applyFont="1" applyFill="1" applyBorder="1" applyAlignment="1">
      <alignment horizontal="right"/>
    </xf>
    <xf numFmtId="0" fontId="13" fillId="0" borderId="2" xfId="0" applyFont="1" applyBorder="1" applyAlignment="1">
      <alignment horizontal="right" vertical="center"/>
    </xf>
    <xf numFmtId="0" fontId="19" fillId="4" borderId="2" xfId="0" applyFont="1" applyFill="1" applyBorder="1" applyAlignment="1">
      <alignment horizontal="right" vertical="center"/>
    </xf>
    <xf numFmtId="3" fontId="5" fillId="0" borderId="2" xfId="0" applyNumberFormat="1" applyFont="1" applyBorder="1" applyAlignment="1">
      <alignment horizontal="right" vertical="center"/>
    </xf>
    <xf numFmtId="166" fontId="5" fillId="0" borderId="2" xfId="0" applyNumberFormat="1" applyFont="1" applyBorder="1" applyAlignment="1">
      <alignment horizontal="right" vertical="center"/>
    </xf>
    <xf numFmtId="166" fontId="5" fillId="2" borderId="2" xfId="0" applyNumberFormat="1" applyFont="1" applyFill="1" applyBorder="1" applyAlignment="1">
      <alignment horizontal="right" vertical="center"/>
    </xf>
    <xf numFmtId="0" fontId="5" fillId="0" borderId="2" xfId="0" applyFont="1" applyBorder="1" applyAlignment="1">
      <alignment horizontal="right" vertical="center"/>
    </xf>
    <xf numFmtId="166" fontId="5" fillId="2" borderId="2" xfId="3" applyNumberFormat="1" applyFont="1" applyFill="1" applyBorder="1" applyAlignment="1">
      <alignment horizontal="right"/>
    </xf>
    <xf numFmtId="166" fontId="11" fillId="2" borderId="2" xfId="3" applyNumberFormat="1" applyFont="1" applyFill="1" applyBorder="1" applyAlignment="1">
      <alignment horizontal="right"/>
    </xf>
    <xf numFmtId="0" fontId="5" fillId="0" borderId="2" xfId="0" applyFont="1" applyBorder="1" applyAlignment="1">
      <alignment horizontal="left"/>
    </xf>
    <xf numFmtId="9" fontId="11" fillId="2" borderId="2" xfId="3" applyFont="1" applyFill="1" applyBorder="1" applyAlignment="1">
      <alignment horizontal="right"/>
    </xf>
    <xf numFmtId="9" fontId="11" fillId="2" borderId="2" xfId="3" applyFont="1" applyFill="1" applyBorder="1" applyAlignment="1">
      <alignment horizontal="right" vertical="center"/>
    </xf>
    <xf numFmtId="166" fontId="13" fillId="2" borderId="2" xfId="0" applyNumberFormat="1" applyFont="1" applyFill="1" applyBorder="1" applyAlignment="1">
      <alignment horizontal="right" vertical="center"/>
    </xf>
    <xf numFmtId="9" fontId="13" fillId="2" borderId="2" xfId="0" applyNumberFormat="1" applyFont="1" applyFill="1" applyBorder="1" applyAlignment="1">
      <alignment horizontal="right" vertical="center"/>
    </xf>
    <xf numFmtId="166" fontId="13" fillId="0" borderId="2" xfId="0" applyNumberFormat="1" applyFont="1" applyBorder="1" applyAlignment="1">
      <alignment horizontal="right" vertical="center"/>
    </xf>
    <xf numFmtId="1" fontId="11" fillId="2" borderId="2" xfId="4" applyNumberFormat="1" applyFont="1" applyFill="1" applyBorder="1" applyAlignment="1">
      <alignment horizontal="right"/>
    </xf>
    <xf numFmtId="0" fontId="5" fillId="0" borderId="2" xfId="0" applyFont="1" applyBorder="1" applyAlignment="1">
      <alignment horizontal="right"/>
    </xf>
    <xf numFmtId="1" fontId="5" fillId="2" borderId="2" xfId="0" applyNumberFormat="1" applyFont="1" applyFill="1" applyBorder="1" applyAlignment="1">
      <alignment horizontal="right" vertical="center"/>
    </xf>
    <xf numFmtId="1" fontId="5" fillId="2" borderId="2" xfId="0" applyNumberFormat="1" applyFont="1" applyFill="1" applyBorder="1" applyAlignment="1">
      <alignment horizontal="right"/>
    </xf>
    <xf numFmtId="171" fontId="5" fillId="2" borderId="2" xfId="4" applyNumberFormat="1" applyFont="1" applyFill="1" applyBorder="1" applyAlignment="1">
      <alignment horizontal="right"/>
    </xf>
    <xf numFmtId="0" fontId="5" fillId="0" borderId="2" xfId="0" applyFont="1" applyBorder="1"/>
    <xf numFmtId="166" fontId="5" fillId="0" borderId="2" xfId="0" applyNumberFormat="1" applyFont="1" applyBorder="1" applyAlignment="1">
      <alignment horizontal="right"/>
    </xf>
    <xf numFmtId="166" fontId="5" fillId="2" borderId="2" xfId="3" applyNumberFormat="1" applyFont="1" applyFill="1" applyBorder="1" applyAlignment="1">
      <alignment horizontal="right" vertical="center" wrapText="1"/>
    </xf>
    <xf numFmtId="0" fontId="5" fillId="2" borderId="2" xfId="0" applyFont="1" applyFill="1" applyBorder="1" applyAlignment="1">
      <alignment horizontal="left" vertical="top" wrapText="1"/>
    </xf>
    <xf numFmtId="2" fontId="5" fillId="2" borderId="2" xfId="0" applyNumberFormat="1" applyFont="1" applyFill="1" applyBorder="1" applyAlignment="1">
      <alignment horizontal="right" vertical="center"/>
    </xf>
    <xf numFmtId="3" fontId="13" fillId="0" borderId="2" xfId="0" applyNumberFormat="1" applyFont="1" applyBorder="1" applyAlignment="1">
      <alignment horizontal="right" vertical="center"/>
    </xf>
    <xf numFmtId="3" fontId="13" fillId="2" borderId="2" xfId="0" applyNumberFormat="1" applyFont="1" applyFill="1" applyBorder="1" applyAlignment="1">
      <alignment horizontal="right" vertical="center"/>
    </xf>
    <xf numFmtId="0" fontId="33" fillId="0" borderId="2" xfId="0" applyFont="1" applyBorder="1" applyAlignment="1">
      <alignment horizontal="left"/>
    </xf>
    <xf numFmtId="0" fontId="33" fillId="0" borderId="2" xfId="0" applyFont="1" applyBorder="1" applyAlignment="1">
      <alignment horizontal="center"/>
    </xf>
    <xf numFmtId="9" fontId="5" fillId="2" borderId="2" xfId="3" applyFont="1" applyFill="1" applyBorder="1" applyAlignment="1">
      <alignment horizontal="right"/>
    </xf>
    <xf numFmtId="0" fontId="10" fillId="2" borderId="2" xfId="0" applyFont="1" applyFill="1" applyBorder="1" applyAlignment="1">
      <alignment horizontal="left"/>
    </xf>
    <xf numFmtId="0" fontId="5" fillId="2" borderId="2" xfId="3" applyNumberFormat="1" applyFont="1" applyFill="1" applyBorder="1" applyAlignment="1">
      <alignment horizontal="right"/>
    </xf>
    <xf numFmtId="0" fontId="10" fillId="9" borderId="2" xfId="0" applyFont="1" applyFill="1" applyBorder="1" applyAlignment="1">
      <alignment horizontal="center"/>
    </xf>
    <xf numFmtId="0" fontId="5" fillId="2" borderId="2" xfId="0" quotePrefix="1" applyFont="1" applyFill="1" applyBorder="1" applyAlignment="1">
      <alignment horizontal="right" vertical="center"/>
    </xf>
    <xf numFmtId="0" fontId="10" fillId="4" borderId="2" xfId="0" applyFont="1" applyFill="1" applyBorder="1" applyAlignment="1">
      <alignment horizontal="left"/>
    </xf>
    <xf numFmtId="0" fontId="10" fillId="3" borderId="2" xfId="0" applyFont="1" applyFill="1" applyBorder="1" applyAlignment="1">
      <alignment horizontal="left"/>
    </xf>
    <xf numFmtId="0" fontId="10" fillId="10" borderId="2" xfId="0" applyFont="1" applyFill="1" applyBorder="1" applyAlignment="1">
      <alignment horizontal="center"/>
    </xf>
    <xf numFmtId="0" fontId="10" fillId="3" borderId="2" xfId="0" applyFont="1" applyFill="1" applyBorder="1" applyAlignment="1">
      <alignment horizontal="right"/>
    </xf>
    <xf numFmtId="0" fontId="11" fillId="4" borderId="2" xfId="0" applyFont="1" applyFill="1" applyBorder="1" applyAlignment="1">
      <alignment horizontal="left"/>
    </xf>
    <xf numFmtId="0" fontId="11" fillId="0" borderId="2" xfId="0" applyFont="1" applyBorder="1" applyAlignment="1">
      <alignment horizontal="left"/>
    </xf>
    <xf numFmtId="3" fontId="11" fillId="2" borderId="2" xfId="0" quotePrefix="1" applyNumberFormat="1" applyFont="1" applyFill="1" applyBorder="1" applyAlignment="1">
      <alignment horizontal="right"/>
    </xf>
    <xf numFmtId="9" fontId="11" fillId="4" borderId="2" xfId="3" applyFont="1" applyFill="1" applyBorder="1" applyAlignment="1">
      <alignment horizontal="right"/>
    </xf>
    <xf numFmtId="9" fontId="11" fillId="4" borderId="2" xfId="3" quotePrefix="1" applyFont="1" applyFill="1" applyBorder="1" applyAlignment="1">
      <alignment horizontal="right"/>
    </xf>
    <xf numFmtId="0" fontId="10" fillId="4" borderId="2" xfId="0" applyFont="1" applyFill="1" applyBorder="1" applyAlignment="1">
      <alignment horizontal="left" wrapText="1"/>
    </xf>
    <xf numFmtId="0" fontId="11" fillId="4" borderId="2" xfId="0" applyFont="1" applyFill="1" applyBorder="1" applyAlignment="1">
      <alignment horizontal="right"/>
    </xf>
    <xf numFmtId="0" fontId="12" fillId="4" borderId="2" xfId="0" applyFont="1" applyFill="1" applyBorder="1" applyAlignment="1">
      <alignment horizontal="left" wrapText="1"/>
    </xf>
    <xf numFmtId="0" fontId="10" fillId="0" borderId="2" xfId="0" applyFont="1" applyBorder="1" applyAlignment="1">
      <alignment horizontal="left"/>
    </xf>
    <xf numFmtId="167" fontId="5" fillId="2" borderId="2" xfId="0" applyNumberFormat="1" applyFont="1" applyFill="1" applyBorder="1" applyAlignment="1">
      <alignment horizontal="right"/>
    </xf>
    <xf numFmtId="0" fontId="11" fillId="2" borderId="2" xfId="0" applyFont="1" applyFill="1" applyBorder="1" applyAlignment="1">
      <alignment horizontal="left" wrapText="1"/>
    </xf>
    <xf numFmtId="0" fontId="11" fillId="2" borderId="2" xfId="0" applyFont="1" applyFill="1" applyBorder="1" applyAlignment="1">
      <alignment horizontal="right" wrapText="1"/>
    </xf>
    <xf numFmtId="9" fontId="11" fillId="2" borderId="2" xfId="3" applyFont="1" applyFill="1" applyBorder="1" applyAlignment="1">
      <alignment horizontal="right" wrapText="1"/>
    </xf>
    <xf numFmtId="0" fontId="11" fillId="3" borderId="2" xfId="0" applyFont="1" applyFill="1" applyBorder="1" applyAlignment="1">
      <alignment horizontal="left"/>
    </xf>
    <xf numFmtId="0" fontId="19" fillId="3" borderId="2" xfId="0" applyFont="1" applyFill="1" applyBorder="1" applyAlignment="1">
      <alignment horizontal="left"/>
    </xf>
    <xf numFmtId="0" fontId="15" fillId="3" borderId="2" xfId="0" applyFont="1" applyFill="1" applyBorder="1" applyAlignment="1">
      <alignment horizontal="left"/>
    </xf>
    <xf numFmtId="0" fontId="12" fillId="3" borderId="2" xfId="0" applyFont="1" applyFill="1" applyBorder="1" applyAlignment="1">
      <alignment horizontal="left"/>
    </xf>
    <xf numFmtId="0" fontId="12" fillId="10" borderId="2" xfId="0" applyFont="1" applyFill="1" applyBorder="1" applyAlignment="1">
      <alignment horizontal="center"/>
    </xf>
    <xf numFmtId="0" fontId="19" fillId="2" borderId="2" xfId="0" applyFont="1" applyFill="1" applyBorder="1" applyAlignment="1">
      <alignment horizontal="left" wrapText="1"/>
    </xf>
    <xf numFmtId="0" fontId="15" fillId="5" borderId="2" xfId="0" applyFont="1" applyFill="1" applyBorder="1" applyAlignment="1">
      <alignment horizontal="left"/>
    </xf>
    <xf numFmtId="0" fontId="11" fillId="4" borderId="2" xfId="0" applyFont="1" applyFill="1" applyBorder="1" applyAlignment="1">
      <alignment horizontal="right" wrapText="1"/>
    </xf>
    <xf numFmtId="1" fontId="10" fillId="4" borderId="2" xfId="0" applyNumberFormat="1" applyFont="1" applyFill="1" applyBorder="1" applyAlignment="1">
      <alignment horizontal="right"/>
    </xf>
    <xf numFmtId="1" fontId="11" fillId="4" borderId="2" xfId="0" applyNumberFormat="1" applyFont="1" applyFill="1" applyBorder="1" applyAlignment="1">
      <alignment horizontal="right"/>
    </xf>
    <xf numFmtId="0" fontId="14" fillId="0" borderId="2" xfId="0" applyFont="1" applyBorder="1" applyAlignment="1">
      <alignment horizontal="left"/>
    </xf>
    <xf numFmtId="0" fontId="9" fillId="7" borderId="0" xfId="0" applyFont="1" applyFill="1" applyAlignment="1">
      <alignment horizontal="right"/>
    </xf>
    <xf numFmtId="0" fontId="13" fillId="2" borderId="2" xfId="0" applyFont="1" applyFill="1" applyBorder="1" applyAlignment="1">
      <alignment horizontal="center" vertical="center"/>
    </xf>
    <xf numFmtId="0" fontId="24" fillId="2" borderId="3" xfId="0" applyFont="1" applyFill="1" applyBorder="1"/>
    <xf numFmtId="0" fontId="11" fillId="2" borderId="3" xfId="0" applyFont="1" applyFill="1" applyBorder="1" applyAlignment="1">
      <alignment horizontal="left"/>
    </xf>
    <xf numFmtId="166" fontId="5" fillId="2" borderId="3" xfId="0" quotePrefix="1" applyNumberFormat="1" applyFont="1" applyFill="1" applyBorder="1" applyAlignment="1">
      <alignment horizontal="right" vertical="center"/>
    </xf>
    <xf numFmtId="0" fontId="5" fillId="2" borderId="3" xfId="0" applyFont="1" applyFill="1" applyBorder="1" applyAlignment="1">
      <alignment horizontal="right"/>
    </xf>
    <xf numFmtId="3" fontId="13" fillId="9" borderId="2" xfId="0" applyNumberFormat="1" applyFont="1" applyFill="1" applyBorder="1" applyAlignment="1">
      <alignment horizontal="center"/>
    </xf>
    <xf numFmtId="1" fontId="13" fillId="9" borderId="2" xfId="0" applyNumberFormat="1" applyFont="1" applyFill="1" applyBorder="1" applyAlignment="1">
      <alignment horizontal="center"/>
    </xf>
    <xf numFmtId="1" fontId="10" fillId="9" borderId="2" xfId="0" applyNumberFormat="1" applyFont="1" applyFill="1" applyBorder="1" applyAlignment="1">
      <alignment horizontal="center"/>
    </xf>
    <xf numFmtId="166" fontId="13" fillId="2" borderId="2" xfId="0" quotePrefix="1" applyNumberFormat="1" applyFont="1" applyFill="1" applyBorder="1" applyAlignment="1">
      <alignment horizontal="center" vertical="center"/>
    </xf>
    <xf numFmtId="0" fontId="15" fillId="4" borderId="2" xfId="0" applyFont="1" applyFill="1" applyBorder="1" applyAlignment="1">
      <alignment horizontal="center" vertical="center"/>
    </xf>
    <xf numFmtId="9" fontId="15" fillId="4" borderId="0" xfId="0" applyNumberFormat="1" applyFont="1" applyFill="1" applyAlignment="1">
      <alignment horizontal="center" vertical="center"/>
    </xf>
    <xf numFmtId="9" fontId="13" fillId="2" borderId="0" xfId="0" applyNumberFormat="1" applyFont="1" applyFill="1" applyAlignment="1">
      <alignment horizontal="center" vertical="center"/>
    </xf>
    <xf numFmtId="9" fontId="13" fillId="9" borderId="2" xfId="3" applyFont="1" applyFill="1" applyBorder="1" applyAlignment="1">
      <alignment horizontal="center"/>
    </xf>
    <xf numFmtId="9" fontId="13" fillId="9" borderId="2" xfId="0" applyNumberFormat="1" applyFont="1" applyFill="1" applyBorder="1" applyAlignment="1">
      <alignment horizontal="center"/>
    </xf>
    <xf numFmtId="0" fontId="10" fillId="9" borderId="2" xfId="0" applyFont="1" applyFill="1" applyBorder="1" applyAlignment="1">
      <alignment horizontal="center" wrapText="1"/>
    </xf>
    <xf numFmtId="9" fontId="10" fillId="9" borderId="2" xfId="3" applyFont="1" applyFill="1" applyBorder="1" applyAlignment="1">
      <alignment horizontal="center" wrapText="1"/>
    </xf>
    <xf numFmtId="3" fontId="10" fillId="9" borderId="2" xfId="0" quotePrefix="1" applyNumberFormat="1" applyFont="1" applyFill="1" applyBorder="1" applyAlignment="1">
      <alignment horizontal="center" wrapText="1"/>
    </xf>
    <xf numFmtId="3" fontId="11" fillId="2" borderId="0" xfId="0" quotePrefix="1" applyNumberFormat="1" applyFont="1" applyFill="1" applyAlignment="1">
      <alignment horizontal="center" wrapText="1"/>
    </xf>
    <xf numFmtId="0" fontId="16" fillId="0" borderId="0" xfId="0" applyFont="1" applyAlignment="1">
      <alignment horizontal="left" vertical="top"/>
    </xf>
    <xf numFmtId="0" fontId="8" fillId="2" borderId="0" xfId="0" applyFont="1" applyFill="1" applyAlignment="1">
      <alignment vertical="center"/>
    </xf>
    <xf numFmtId="0" fontId="44" fillId="0" borderId="0" xfId="0" applyFont="1"/>
    <xf numFmtId="0" fontId="45" fillId="0" borderId="0" xfId="0" applyFont="1"/>
    <xf numFmtId="0" fontId="6" fillId="7" borderId="0" xfId="0" applyFont="1" applyFill="1" applyAlignment="1">
      <alignment vertical="top"/>
    </xf>
    <xf numFmtId="0" fontId="6" fillId="2" borderId="0" xfId="0" applyFont="1" applyFill="1" applyAlignment="1">
      <alignment vertical="top"/>
    </xf>
    <xf numFmtId="166" fontId="5" fillId="2" borderId="4" xfId="0" applyNumberFormat="1" applyFont="1" applyFill="1" applyBorder="1" applyAlignment="1">
      <alignment horizontal="right" vertical="center"/>
    </xf>
    <xf numFmtId="9" fontId="5" fillId="2" borderId="4" xfId="0" applyNumberFormat="1" applyFont="1" applyFill="1" applyBorder="1" applyAlignment="1">
      <alignment horizontal="right" vertical="center"/>
    </xf>
    <xf numFmtId="166" fontId="11" fillId="2" borderId="0" xfId="3" applyNumberFormat="1" applyFont="1" applyFill="1" applyBorder="1" applyAlignment="1">
      <alignment horizontal="right" vertical="center"/>
    </xf>
    <xf numFmtId="9" fontId="11" fillId="2" borderId="0" xfId="3" applyFont="1" applyFill="1" applyBorder="1" applyAlignment="1">
      <alignment horizontal="right"/>
    </xf>
    <xf numFmtId="166" fontId="5" fillId="2" borderId="0" xfId="0" applyNumberFormat="1" applyFont="1" applyFill="1" applyAlignment="1">
      <alignment horizontal="right" vertical="center"/>
    </xf>
    <xf numFmtId="9" fontId="5" fillId="2" borderId="0" xfId="0" applyNumberFormat="1" applyFont="1" applyFill="1" applyAlignment="1">
      <alignment horizontal="right" vertical="center"/>
    </xf>
    <xf numFmtId="0" fontId="14" fillId="2" borderId="0" xfId="0" applyFont="1" applyFill="1" applyAlignment="1">
      <alignment horizontal="left"/>
    </xf>
    <xf numFmtId="0" fontId="5" fillId="2" borderId="2" xfId="0" applyFont="1" applyFill="1" applyBorder="1" applyAlignment="1">
      <alignment horizontal="left" wrapText="1"/>
    </xf>
    <xf numFmtId="166" fontId="19" fillId="4" borderId="0" xfId="0" applyNumberFormat="1" applyFont="1" applyFill="1" applyAlignment="1">
      <alignment horizontal="right" vertical="center"/>
    </xf>
    <xf numFmtId="9" fontId="19" fillId="4" borderId="0" xfId="0" applyNumberFormat="1" applyFont="1" applyFill="1" applyAlignment="1">
      <alignment horizontal="right" vertical="center"/>
    </xf>
    <xf numFmtId="166" fontId="15" fillId="2" borderId="0" xfId="0" applyNumberFormat="1" applyFont="1" applyFill="1" applyAlignment="1">
      <alignment horizontal="center" vertical="center"/>
    </xf>
    <xf numFmtId="9" fontId="15" fillId="2" borderId="0" xfId="0" applyNumberFormat="1" applyFont="1" applyFill="1" applyAlignment="1">
      <alignment horizontal="center" vertical="center"/>
    </xf>
    <xf numFmtId="0" fontId="13" fillId="2" borderId="0" xfId="0" applyFont="1" applyFill="1" applyAlignment="1">
      <alignment horizontal="left"/>
    </xf>
    <xf numFmtId="0" fontId="32" fillId="2" borderId="2" xfId="0" applyFont="1" applyFill="1" applyBorder="1" applyAlignment="1">
      <alignment horizontal="left"/>
    </xf>
    <xf numFmtId="0" fontId="13" fillId="2" borderId="2" xfId="0" applyFont="1" applyFill="1" applyBorder="1" applyAlignment="1">
      <alignment horizontal="left" wrapText="1"/>
    </xf>
    <xf numFmtId="0" fontId="13" fillId="2" borderId="2" xfId="0" applyFont="1" applyFill="1" applyBorder="1" applyAlignment="1">
      <alignment wrapText="1"/>
    </xf>
    <xf numFmtId="0" fontId="11" fillId="2" borderId="0" xfId="0" applyFont="1" applyFill="1" applyAlignment="1">
      <alignment horizontal="left" vertical="top" wrapText="1"/>
    </xf>
    <xf numFmtId="0" fontId="10" fillId="2" borderId="0" xfId="0" applyFont="1" applyFill="1" applyAlignment="1">
      <alignment horizontal="right" vertical="center"/>
    </xf>
    <xf numFmtId="3" fontId="20" fillId="2" borderId="0" xfId="0" applyNumberFormat="1" applyFont="1" applyFill="1" applyAlignment="1">
      <alignment horizontal="center" vertical="center"/>
    </xf>
    <xf numFmtId="49" fontId="13" fillId="2" borderId="0" xfId="0" quotePrefix="1" applyNumberFormat="1" applyFont="1" applyFill="1" applyAlignment="1">
      <alignment horizontal="center" vertical="center"/>
    </xf>
    <xf numFmtId="49" fontId="15" fillId="4" borderId="0" xfId="0" applyNumberFormat="1" applyFont="1" applyFill="1" applyAlignment="1">
      <alignment horizontal="center" vertical="center"/>
    </xf>
    <xf numFmtId="0" fontId="5" fillId="2" borderId="0" xfId="0" applyFont="1" applyFill="1" applyAlignment="1">
      <alignment horizontal="left" vertical="top" wrapText="1"/>
    </xf>
    <xf numFmtId="0" fontId="13" fillId="2" borderId="0" xfId="0" applyFont="1" applyFill="1" applyAlignment="1">
      <alignment horizontal="right" vertical="center"/>
    </xf>
    <xf numFmtId="0" fontId="5" fillId="2" borderId="0" xfId="0" applyFont="1" applyFill="1" applyAlignment="1">
      <alignment horizontal="left" vertical="top"/>
    </xf>
    <xf numFmtId="0" fontId="19" fillId="2" borderId="0" xfId="0" applyFont="1" applyFill="1" applyAlignment="1">
      <alignment horizontal="left" vertical="top" wrapText="1"/>
    </xf>
    <xf numFmtId="0" fontId="27" fillId="2" borderId="2" xfId="0" applyFont="1" applyFill="1" applyBorder="1"/>
    <xf numFmtId="0" fontId="8" fillId="7" borderId="0" xfId="0" applyFont="1" applyFill="1" applyAlignment="1">
      <alignment horizontal="left"/>
    </xf>
    <xf numFmtId="0" fontId="9" fillId="7" borderId="0" xfId="0" applyFont="1" applyFill="1" applyAlignment="1">
      <alignment horizontal="left"/>
    </xf>
    <xf numFmtId="0" fontId="20" fillId="4" borderId="2" xfId="0" applyFont="1" applyFill="1" applyBorder="1" applyAlignment="1">
      <alignment horizontal="left"/>
    </xf>
    <xf numFmtId="0" fontId="39" fillId="4" borderId="2" xfId="0" applyFont="1" applyFill="1" applyBorder="1" applyAlignment="1">
      <alignment horizontal="left"/>
    </xf>
    <xf numFmtId="0" fontId="16" fillId="0" borderId="2" xfId="0" applyFont="1" applyBorder="1" applyAlignment="1">
      <alignment horizontal="left"/>
    </xf>
    <xf numFmtId="0" fontId="20" fillId="3" borderId="2" xfId="0" applyFont="1" applyFill="1" applyBorder="1" applyAlignment="1">
      <alignment horizontal="left"/>
    </xf>
    <xf numFmtId="0" fontId="42" fillId="4" borderId="2" xfId="0" applyFont="1" applyFill="1" applyBorder="1" applyAlignment="1">
      <alignment horizontal="left"/>
    </xf>
    <xf numFmtId="0" fontId="12" fillId="2" borderId="2" xfId="0" applyFont="1" applyFill="1" applyBorder="1"/>
    <xf numFmtId="0" fontId="15" fillId="4" borderId="2" xfId="0" applyFont="1" applyFill="1" applyBorder="1" applyAlignment="1">
      <alignment horizontal="left"/>
    </xf>
    <xf numFmtId="0" fontId="10" fillId="2" borderId="2" xfId="0" applyFont="1" applyFill="1" applyBorder="1"/>
    <xf numFmtId="0" fontId="41" fillId="4" borderId="2" xfId="0" applyFont="1" applyFill="1" applyBorder="1" applyAlignment="1">
      <alignment horizontal="left"/>
    </xf>
    <xf numFmtId="0" fontId="17" fillId="0" borderId="0" xfId="0" applyFont="1" applyAlignment="1">
      <alignment horizontal="left"/>
    </xf>
    <xf numFmtId="0" fontId="18" fillId="0" borderId="0" xfId="0" applyFont="1" applyAlignment="1">
      <alignment horizontal="left"/>
    </xf>
    <xf numFmtId="0" fontId="30" fillId="2" borderId="2" xfId="0" applyFont="1" applyFill="1" applyBorder="1"/>
    <xf numFmtId="0" fontId="16" fillId="0" borderId="0" xfId="0" applyFont="1" applyAlignment="1">
      <alignment horizontal="center" vertical="top"/>
    </xf>
    <xf numFmtId="0" fontId="5" fillId="2" borderId="4" xfId="0" applyFont="1" applyFill="1" applyBorder="1" applyAlignment="1">
      <alignment horizontal="left"/>
    </xf>
    <xf numFmtId="166" fontId="15" fillId="2" borderId="4" xfId="0" applyNumberFormat="1" applyFont="1" applyFill="1" applyBorder="1" applyAlignment="1">
      <alignment horizontal="center" vertical="center"/>
    </xf>
    <xf numFmtId="0" fontId="15" fillId="2" borderId="4" xfId="0" applyFont="1" applyFill="1" applyBorder="1" applyAlignment="1">
      <alignment horizontal="center" vertical="center"/>
    </xf>
    <xf numFmtId="166" fontId="19" fillId="4" borderId="4" xfId="0" applyNumberFormat="1" applyFont="1" applyFill="1" applyBorder="1" applyAlignment="1">
      <alignment horizontal="right" vertical="center"/>
    </xf>
    <xf numFmtId="9" fontId="19" fillId="4" borderId="4" xfId="0" applyNumberFormat="1" applyFont="1" applyFill="1" applyBorder="1" applyAlignment="1">
      <alignment horizontal="right" vertical="center"/>
    </xf>
    <xf numFmtId="166" fontId="5" fillId="0" borderId="4" xfId="0" applyNumberFormat="1" applyFont="1" applyBorder="1" applyAlignment="1">
      <alignment horizontal="right" vertical="center"/>
    </xf>
    <xf numFmtId="9" fontId="5" fillId="0" borderId="4" xfId="0" applyNumberFormat="1" applyFont="1" applyBorder="1" applyAlignment="1">
      <alignment horizontal="right" vertical="center"/>
    </xf>
    <xf numFmtId="0" fontId="17" fillId="2" borderId="4" xfId="0" applyFont="1" applyFill="1" applyBorder="1" applyAlignment="1">
      <alignment vertical="top"/>
    </xf>
    <xf numFmtId="0" fontId="5" fillId="2" borderId="4" xfId="0" applyFont="1" applyFill="1" applyBorder="1"/>
    <xf numFmtId="0" fontId="5" fillId="2" borderId="4" xfId="0" applyFont="1" applyFill="1" applyBorder="1" applyAlignment="1">
      <alignment horizontal="right"/>
    </xf>
    <xf numFmtId="166" fontId="5" fillId="2" borderId="0" xfId="3" applyNumberFormat="1" applyFont="1" applyFill="1" applyBorder="1" applyAlignment="1">
      <alignment horizontal="right" vertical="center"/>
    </xf>
    <xf numFmtId="0" fontId="17" fillId="0" borderId="0" xfId="0" applyFont="1" applyAlignment="1">
      <alignment horizontal="left" vertical="top"/>
    </xf>
    <xf numFmtId="166" fontId="13" fillId="2" borderId="0" xfId="0" quotePrefix="1" applyNumberFormat="1" applyFont="1" applyFill="1" applyAlignment="1">
      <alignment horizontal="center" vertical="center"/>
    </xf>
    <xf numFmtId="0" fontId="5" fillId="2" borderId="4" xfId="0" applyFont="1" applyFill="1" applyBorder="1" applyAlignment="1">
      <alignment horizontal="right" vertical="center"/>
    </xf>
    <xf numFmtId="0" fontId="5" fillId="0" borderId="4" xfId="0" applyFont="1" applyBorder="1" applyAlignment="1">
      <alignment horizontal="right" vertical="center"/>
    </xf>
    <xf numFmtId="9" fontId="5" fillId="2" borderId="0" xfId="0" quotePrefix="1" applyNumberFormat="1" applyFont="1" applyFill="1" applyAlignment="1">
      <alignment horizontal="right" vertical="center"/>
    </xf>
    <xf numFmtId="0" fontId="6" fillId="7" borderId="0" xfId="0" applyFont="1" applyFill="1" applyAlignment="1">
      <alignment vertical="top" wrapText="1"/>
    </xf>
    <xf numFmtId="0" fontId="6" fillId="8" borderId="0" xfId="0" applyFont="1" applyFill="1" applyAlignment="1">
      <alignment vertical="top"/>
    </xf>
    <xf numFmtId="0" fontId="5" fillId="0" borderId="0" xfId="0" applyFont="1" applyAlignment="1">
      <alignment horizontal="left" vertical="center"/>
    </xf>
    <xf numFmtId="0" fontId="41" fillId="2" borderId="0" xfId="0" applyFont="1" applyFill="1" applyAlignment="1">
      <alignment horizontal="left" vertical="center" wrapText="1"/>
    </xf>
    <xf numFmtId="166" fontId="11" fillId="4" borderId="0" xfId="3" applyNumberFormat="1" applyFont="1" applyFill="1" applyBorder="1" applyAlignment="1">
      <alignment horizontal="right"/>
    </xf>
    <xf numFmtId="166" fontId="11" fillId="4" borderId="0" xfId="3" applyNumberFormat="1" applyFont="1" applyFill="1" applyBorder="1" applyAlignment="1">
      <alignment horizontal="right" wrapText="1"/>
    </xf>
    <xf numFmtId="166" fontId="11" fillId="2" borderId="0" xfId="3" applyNumberFormat="1" applyFont="1" applyFill="1" applyBorder="1" applyAlignment="1">
      <alignment horizontal="right"/>
    </xf>
    <xf numFmtId="0" fontId="11" fillId="0" borderId="0" xfId="0" quotePrefix="1" applyFont="1" applyAlignment="1">
      <alignment horizontal="right"/>
    </xf>
    <xf numFmtId="0" fontId="6" fillId="7" borderId="0" xfId="0" applyFont="1" applyFill="1" applyAlignment="1">
      <alignment vertical="center"/>
    </xf>
    <xf numFmtId="0" fontId="14" fillId="2" borderId="2" xfId="0" applyFont="1" applyFill="1" applyBorder="1" applyAlignment="1">
      <alignment horizontal="left" indent="1"/>
    </xf>
    <xf numFmtId="0" fontId="0" fillId="7" borderId="0" xfId="0" applyFill="1"/>
    <xf numFmtId="0" fontId="11" fillId="2" borderId="2" xfId="0" applyFont="1" applyFill="1" applyBorder="1" applyAlignment="1">
      <alignment horizontal="left" indent="1"/>
    </xf>
    <xf numFmtId="0" fontId="14" fillId="4" borderId="2" xfId="0" applyFont="1" applyFill="1" applyBorder="1" applyAlignment="1">
      <alignment horizontal="left" indent="1"/>
    </xf>
    <xf numFmtId="0" fontId="5" fillId="2" borderId="2" xfId="0" applyFont="1" applyFill="1" applyBorder="1" applyAlignment="1">
      <alignment horizontal="left" indent="1"/>
    </xf>
    <xf numFmtId="0" fontId="14" fillId="3" borderId="2" xfId="0" applyFont="1" applyFill="1" applyBorder="1" applyAlignment="1">
      <alignment horizontal="left" indent="1"/>
    </xf>
    <xf numFmtId="0" fontId="5" fillId="0" borderId="2" xfId="0" applyFont="1" applyBorder="1" applyAlignment="1">
      <alignment horizontal="left" indent="1"/>
    </xf>
    <xf numFmtId="0" fontId="11" fillId="0" borderId="2" xfId="0" applyFont="1" applyBorder="1" applyAlignment="1">
      <alignment horizontal="left" indent="1"/>
    </xf>
    <xf numFmtId="0" fontId="14" fillId="2" borderId="2" xfId="0" applyFont="1" applyFill="1" applyBorder="1" applyAlignment="1">
      <alignment horizontal="left" wrapText="1" indent="1"/>
    </xf>
    <xf numFmtId="0" fontId="14" fillId="4" borderId="2" xfId="0" applyFont="1" applyFill="1" applyBorder="1" applyAlignment="1">
      <alignment horizontal="left" wrapText="1" indent="1"/>
    </xf>
    <xf numFmtId="0" fontId="11" fillId="4" borderId="2" xfId="0" applyFont="1" applyFill="1" applyBorder="1" applyAlignment="1">
      <alignment horizontal="left" wrapText="1" indent="1"/>
    </xf>
    <xf numFmtId="0" fontId="14" fillId="0" borderId="2" xfId="0" applyFont="1" applyBorder="1" applyAlignment="1">
      <alignment horizontal="left" indent="1"/>
    </xf>
    <xf numFmtId="0" fontId="11" fillId="4" borderId="2" xfId="0" applyFont="1" applyFill="1" applyBorder="1" applyAlignment="1">
      <alignment horizontal="left" indent="1"/>
    </xf>
    <xf numFmtId="0" fontId="50" fillId="4" borderId="0" xfId="0" applyFont="1" applyFill="1" applyAlignment="1">
      <alignment horizontal="left"/>
    </xf>
    <xf numFmtId="0" fontId="11" fillId="3" borderId="2" xfId="0" applyFont="1" applyFill="1" applyBorder="1" applyAlignment="1">
      <alignment horizontal="left" indent="1"/>
    </xf>
    <xf numFmtId="0" fontId="19" fillId="3" borderId="2" xfId="0" applyFont="1" applyFill="1" applyBorder="1" applyAlignment="1">
      <alignment horizontal="left" indent="1"/>
    </xf>
    <xf numFmtId="0" fontId="19" fillId="2" borderId="2" xfId="0" applyFont="1" applyFill="1" applyBorder="1" applyAlignment="1">
      <alignment horizontal="left" indent="1"/>
    </xf>
    <xf numFmtId="0" fontId="19" fillId="5" borderId="2" xfId="0" applyFont="1" applyFill="1" applyBorder="1" applyAlignment="1">
      <alignment horizontal="left" indent="1"/>
    </xf>
    <xf numFmtId="0" fontId="14" fillId="4" borderId="2" xfId="0" applyFont="1" applyFill="1" applyBorder="1" applyAlignment="1">
      <alignment horizontal="left" indent="2"/>
    </xf>
    <xf numFmtId="0" fontId="14" fillId="0" borderId="2" xfId="0" applyFont="1" applyBorder="1" applyAlignment="1">
      <alignment horizontal="left" wrapText="1" indent="1"/>
    </xf>
    <xf numFmtId="0" fontId="20" fillId="3" borderId="0" xfId="0" applyFont="1" applyFill="1" applyAlignment="1">
      <alignment horizontal="left" indent="1"/>
    </xf>
    <xf numFmtId="0" fontId="11" fillId="3" borderId="2" xfId="0" applyFont="1" applyFill="1" applyBorder="1" applyAlignment="1">
      <alignment horizontal="left" indent="2"/>
    </xf>
    <xf numFmtId="0" fontId="12" fillId="4" borderId="2" xfId="0" applyFont="1" applyFill="1" applyBorder="1" applyAlignment="1">
      <alignment horizontal="left" indent="1"/>
    </xf>
    <xf numFmtId="0" fontId="5" fillId="2" borderId="2" xfId="0" applyFont="1" applyFill="1" applyBorder="1" applyAlignment="1">
      <alignment horizontal="left" wrapText="1" indent="1"/>
    </xf>
    <xf numFmtId="0" fontId="13" fillId="0" borderId="2" xfId="0" applyFont="1" applyBorder="1" applyAlignment="1">
      <alignment horizontal="left"/>
    </xf>
    <xf numFmtId="0" fontId="51" fillId="2" borderId="0" xfId="0" applyFont="1" applyFill="1" applyAlignment="1">
      <alignment horizontal="left"/>
    </xf>
    <xf numFmtId="0" fontId="18" fillId="2" borderId="0" xfId="0" applyFont="1" applyFill="1" applyAlignment="1">
      <alignment vertical="top" wrapText="1"/>
    </xf>
    <xf numFmtId="0" fontId="15" fillId="4" borderId="2" xfId="0" applyFont="1" applyFill="1" applyBorder="1" applyAlignment="1">
      <alignment horizontal="right"/>
    </xf>
    <xf numFmtId="0" fontId="15" fillId="2" borderId="2" xfId="0" applyFont="1" applyFill="1" applyBorder="1" applyAlignment="1">
      <alignment horizontal="right"/>
    </xf>
    <xf numFmtId="166" fontId="5" fillId="2" borderId="2" xfId="0" quotePrefix="1" applyNumberFormat="1" applyFont="1" applyFill="1" applyBorder="1" applyAlignment="1">
      <alignment horizontal="right"/>
    </xf>
    <xf numFmtId="0" fontId="19" fillId="4" borderId="2" xfId="0" applyFont="1" applyFill="1" applyBorder="1" applyAlignment="1">
      <alignment horizontal="right"/>
    </xf>
    <xf numFmtId="3" fontId="5" fillId="0" borderId="2" xfId="0" applyNumberFormat="1" applyFont="1" applyBorder="1" applyAlignment="1">
      <alignment horizontal="right"/>
    </xf>
    <xf numFmtId="1" fontId="5" fillId="2" borderId="2" xfId="3" applyNumberFormat="1" applyFont="1" applyFill="1" applyBorder="1" applyAlignment="1">
      <alignment horizontal="right"/>
    </xf>
    <xf numFmtId="9" fontId="5" fillId="2" borderId="2" xfId="0" quotePrefix="1" applyNumberFormat="1" applyFont="1" applyFill="1" applyBorder="1" applyAlignment="1">
      <alignment horizontal="right"/>
    </xf>
    <xf numFmtId="171" fontId="11" fillId="2" borderId="2" xfId="4" applyNumberFormat="1" applyFont="1" applyFill="1" applyBorder="1" applyAlignment="1">
      <alignment horizontal="right"/>
    </xf>
    <xf numFmtId="166" fontId="11" fillId="2" borderId="0" xfId="0" quotePrefix="1" applyNumberFormat="1" applyFont="1" applyFill="1" applyAlignment="1">
      <alignment horizontal="right"/>
    </xf>
    <xf numFmtId="166" fontId="5" fillId="2" borderId="0" xfId="0" quotePrefix="1" applyNumberFormat="1" applyFont="1" applyFill="1" applyAlignment="1">
      <alignment horizontal="right"/>
    </xf>
    <xf numFmtId="166" fontId="11" fillId="2" borderId="2" xfId="0" quotePrefix="1" applyNumberFormat="1" applyFont="1" applyFill="1" applyBorder="1" applyAlignment="1">
      <alignment horizontal="right"/>
    </xf>
    <xf numFmtId="166" fontId="5" fillId="2" borderId="2" xfId="0" applyNumberFormat="1" applyFont="1" applyFill="1" applyBorder="1" applyAlignment="1">
      <alignment horizontal="right"/>
    </xf>
    <xf numFmtId="9" fontId="5" fillId="2" borderId="2" xfId="0" applyNumberFormat="1" applyFont="1" applyFill="1" applyBorder="1" applyAlignment="1">
      <alignment horizontal="right"/>
    </xf>
    <xf numFmtId="9" fontId="11" fillId="4" borderId="2" xfId="0" applyNumberFormat="1" applyFont="1" applyFill="1" applyBorder="1" applyAlignment="1">
      <alignment horizontal="right"/>
    </xf>
    <xf numFmtId="9" fontId="5" fillId="0" borderId="2" xfId="0" applyNumberFormat="1" applyFont="1" applyBorder="1" applyAlignment="1">
      <alignment horizontal="right"/>
    </xf>
    <xf numFmtId="171" fontId="19" fillId="4" borderId="2" xfId="4" applyNumberFormat="1" applyFont="1" applyFill="1" applyBorder="1" applyAlignment="1">
      <alignment horizontal="right"/>
    </xf>
    <xf numFmtId="166" fontId="19" fillId="4" borderId="2" xfId="0" applyNumberFormat="1" applyFont="1" applyFill="1" applyBorder="1" applyAlignment="1">
      <alignment horizontal="right"/>
    </xf>
    <xf numFmtId="0" fontId="10" fillId="4" borderId="2" xfId="0" applyFont="1" applyFill="1" applyBorder="1" applyAlignment="1">
      <alignment horizontal="right"/>
    </xf>
    <xf numFmtId="166" fontId="11" fillId="4" borderId="2" xfId="3" applyNumberFormat="1" applyFont="1" applyFill="1" applyBorder="1" applyAlignment="1">
      <alignment horizontal="right"/>
    </xf>
    <xf numFmtId="166" fontId="11" fillId="0" borderId="2" xfId="3" applyNumberFormat="1" applyFont="1" applyBorder="1" applyAlignment="1">
      <alignment horizontal="right"/>
    </xf>
    <xf numFmtId="166" fontId="11" fillId="3" borderId="2" xfId="3" applyNumberFormat="1" applyFont="1" applyFill="1" applyBorder="1" applyAlignment="1">
      <alignment horizontal="right"/>
    </xf>
    <xf numFmtId="0" fontId="14" fillId="4" borderId="2" xfId="0" applyFont="1" applyFill="1" applyBorder="1" applyAlignment="1">
      <alignment horizontal="right" wrapText="1"/>
    </xf>
    <xf numFmtId="171" fontId="11" fillId="4" borderId="2" xfId="4" applyNumberFormat="1" applyFont="1" applyFill="1" applyBorder="1" applyAlignment="1">
      <alignment horizontal="right"/>
    </xf>
    <xf numFmtId="37" fontId="11" fillId="0" borderId="2" xfId="4" applyNumberFormat="1" applyFont="1" applyBorder="1" applyAlignment="1">
      <alignment horizontal="right"/>
    </xf>
    <xf numFmtId="37" fontId="11" fillId="3" borderId="2" xfId="4" applyNumberFormat="1" applyFont="1" applyFill="1" applyBorder="1" applyAlignment="1">
      <alignment horizontal="right"/>
    </xf>
    <xf numFmtId="0" fontId="14" fillId="0" borderId="2" xfId="0" applyFont="1" applyBorder="1" applyAlignment="1">
      <alignment horizontal="right" wrapText="1"/>
    </xf>
    <xf numFmtId="169" fontId="11" fillId="4" borderId="2" xfId="0" applyNumberFormat="1" applyFont="1" applyFill="1" applyBorder="1" applyAlignment="1">
      <alignment horizontal="right"/>
    </xf>
    <xf numFmtId="169" fontId="11" fillId="0" borderId="2" xfId="0" applyNumberFormat="1" applyFont="1" applyBorder="1" applyAlignment="1">
      <alignment horizontal="right"/>
    </xf>
    <xf numFmtId="169" fontId="11" fillId="3" borderId="2" xfId="0" applyNumberFormat="1" applyFont="1" applyFill="1" applyBorder="1" applyAlignment="1">
      <alignment horizontal="right"/>
    </xf>
    <xf numFmtId="169" fontId="11" fillId="4" borderId="2" xfId="0" applyNumberFormat="1" applyFont="1" applyFill="1" applyBorder="1" applyAlignment="1">
      <alignment horizontal="right" wrapText="1"/>
    </xf>
    <xf numFmtId="9" fontId="11" fillId="4" borderId="2" xfId="3" applyFont="1" applyFill="1" applyBorder="1" applyAlignment="1">
      <alignment horizontal="right" wrapText="1"/>
    </xf>
    <xf numFmtId="0" fontId="11" fillId="4" borderId="2" xfId="0" quotePrefix="1" applyFont="1" applyFill="1" applyBorder="1" applyAlignment="1">
      <alignment horizontal="right"/>
    </xf>
    <xf numFmtId="2" fontId="11" fillId="4" borderId="2" xfId="0" applyNumberFormat="1" applyFont="1" applyFill="1" applyBorder="1" applyAlignment="1">
      <alignment horizontal="right"/>
    </xf>
    <xf numFmtId="0" fontId="11" fillId="0" borderId="2" xfId="0" quotePrefix="1" applyFont="1" applyBorder="1" applyAlignment="1">
      <alignment horizontal="right"/>
    </xf>
    <xf numFmtId="170" fontId="11" fillId="4" borderId="2" xfId="4" applyNumberFormat="1" applyFont="1" applyFill="1" applyBorder="1" applyAlignment="1">
      <alignment horizontal="right"/>
    </xf>
    <xf numFmtId="166" fontId="11" fillId="4" borderId="2" xfId="3" applyNumberFormat="1" applyFont="1" applyFill="1" applyBorder="1" applyAlignment="1">
      <alignment horizontal="right" wrapText="1"/>
    </xf>
    <xf numFmtId="9" fontId="11" fillId="3" borderId="2" xfId="3" applyFont="1" applyFill="1" applyBorder="1" applyAlignment="1">
      <alignment horizontal="right"/>
    </xf>
    <xf numFmtId="3" fontId="11" fillId="2" borderId="2" xfId="0" applyNumberFormat="1" applyFont="1" applyFill="1" applyBorder="1" applyAlignment="1">
      <alignment horizontal="right"/>
    </xf>
    <xf numFmtId="167" fontId="5" fillId="0" borderId="2" xfId="0" applyNumberFormat="1" applyFont="1" applyBorder="1" applyAlignment="1">
      <alignment horizontal="right"/>
    </xf>
    <xf numFmtId="167" fontId="5" fillId="0" borderId="2" xfId="0" quotePrefix="1" applyNumberFormat="1" applyFont="1" applyBorder="1" applyAlignment="1">
      <alignment horizontal="right"/>
    </xf>
    <xf numFmtId="166" fontId="11" fillId="2" borderId="2" xfId="0" applyNumberFormat="1" applyFont="1" applyFill="1" applyBorder="1" applyAlignment="1">
      <alignment horizontal="right"/>
    </xf>
    <xf numFmtId="169" fontId="11" fillId="2" borderId="2" xfId="0" applyNumberFormat="1" applyFont="1" applyFill="1" applyBorder="1" applyAlignment="1">
      <alignment horizontal="right" wrapText="1"/>
    </xf>
    <xf numFmtId="169" fontId="5" fillId="2" borderId="2" xfId="0" applyNumberFormat="1" applyFont="1" applyFill="1" applyBorder="1" applyAlignment="1">
      <alignment horizontal="right"/>
    </xf>
    <xf numFmtId="169" fontId="5" fillId="0" borderId="2" xfId="0" applyNumberFormat="1" applyFont="1" applyBorder="1" applyAlignment="1">
      <alignment horizontal="right"/>
    </xf>
    <xf numFmtId="169" fontId="5" fillId="2" borderId="2" xfId="0" applyNumberFormat="1" applyFont="1" applyFill="1" applyBorder="1" applyAlignment="1">
      <alignment horizontal="right" wrapText="1"/>
    </xf>
    <xf numFmtId="169" fontId="5" fillId="0" borderId="2" xfId="0" applyNumberFormat="1" applyFont="1" applyBorder="1" applyAlignment="1">
      <alignment horizontal="right" wrapText="1"/>
    </xf>
    <xf numFmtId="0" fontId="11" fillId="0" borderId="2" xfId="0" applyFont="1" applyBorder="1" applyAlignment="1">
      <alignment horizontal="right" wrapText="1"/>
    </xf>
    <xf numFmtId="9" fontId="11" fillId="0" borderId="2" xfId="3" applyFont="1" applyBorder="1" applyAlignment="1">
      <alignment horizontal="right" wrapText="1"/>
    </xf>
    <xf numFmtId="9" fontId="5" fillId="0" borderId="2" xfId="3" applyFont="1" applyBorder="1" applyAlignment="1">
      <alignment horizontal="right"/>
    </xf>
    <xf numFmtId="171" fontId="11" fillId="2" borderId="2" xfId="0" applyNumberFormat="1" applyFont="1" applyFill="1" applyBorder="1" applyAlignment="1">
      <alignment horizontal="right"/>
    </xf>
    <xf numFmtId="0" fontId="12" fillId="4" borderId="2" xfId="0" applyFont="1" applyFill="1" applyBorder="1" applyAlignment="1">
      <alignment horizontal="right"/>
    </xf>
    <xf numFmtId="0" fontId="14" fillId="2" borderId="2" xfId="0" applyFont="1" applyFill="1" applyBorder="1" applyAlignment="1">
      <alignment horizontal="right" wrapText="1"/>
    </xf>
    <xf numFmtId="170" fontId="11" fillId="2" borderId="2" xfId="0" applyNumberFormat="1" applyFont="1" applyFill="1" applyBorder="1" applyAlignment="1">
      <alignment horizontal="right"/>
    </xf>
    <xf numFmtId="3" fontId="11" fillId="2" borderId="2" xfId="0" applyNumberFormat="1" applyFont="1" applyFill="1" applyBorder="1" applyAlignment="1">
      <alignment horizontal="right" wrapText="1"/>
    </xf>
    <xf numFmtId="9" fontId="11" fillId="2" borderId="2" xfId="0" applyNumberFormat="1" applyFont="1" applyFill="1" applyBorder="1" applyAlignment="1">
      <alignment horizontal="right" wrapText="1"/>
    </xf>
    <xf numFmtId="171" fontId="11" fillId="4" borderId="2" xfId="0" applyNumberFormat="1" applyFont="1" applyFill="1" applyBorder="1" applyAlignment="1">
      <alignment horizontal="right"/>
    </xf>
    <xf numFmtId="170" fontId="11" fillId="4" borderId="2" xfId="5" applyNumberFormat="1" applyFont="1" applyFill="1" applyBorder="1" applyAlignment="1">
      <alignment horizontal="right" wrapText="1"/>
    </xf>
    <xf numFmtId="10" fontId="11" fillId="2" borderId="2" xfId="3" applyNumberFormat="1" applyFont="1" applyFill="1" applyBorder="1" applyAlignment="1">
      <alignment horizontal="right"/>
    </xf>
    <xf numFmtId="166" fontId="11" fillId="4" borderId="2" xfId="6" applyNumberFormat="1" applyFont="1" applyFill="1" applyBorder="1" applyAlignment="1">
      <alignment horizontal="right" wrapText="1"/>
    </xf>
    <xf numFmtId="166" fontId="19" fillId="2" borderId="2" xfId="0" applyNumberFormat="1" applyFont="1" applyFill="1" applyBorder="1" applyAlignment="1">
      <alignment horizontal="right"/>
    </xf>
    <xf numFmtId="0" fontId="14" fillId="4" borderId="2" xfId="0" applyFont="1" applyFill="1" applyBorder="1" applyAlignment="1">
      <alignment horizontal="right"/>
    </xf>
    <xf numFmtId="3" fontId="11" fillId="0" borderId="2" xfId="0" applyNumberFormat="1" applyFont="1" applyBorder="1" applyAlignment="1">
      <alignment horizontal="right"/>
    </xf>
    <xf numFmtId="9" fontId="19" fillId="4" borderId="2" xfId="0" applyNumberFormat="1" applyFont="1" applyFill="1" applyBorder="1" applyAlignment="1">
      <alignment horizontal="right"/>
    </xf>
    <xf numFmtId="0" fontId="11" fillId="0" borderId="2" xfId="0" applyFont="1" applyBorder="1" applyAlignment="1">
      <alignment horizontal="right"/>
    </xf>
    <xf numFmtId="0" fontId="11" fillId="3" borderId="2" xfId="0" applyFont="1" applyFill="1" applyBorder="1" applyAlignment="1">
      <alignment horizontal="right"/>
    </xf>
    <xf numFmtId="9" fontId="11" fillId="4" borderId="2" xfId="0" applyNumberFormat="1" applyFont="1" applyFill="1" applyBorder="1" applyAlignment="1">
      <alignment horizontal="right" wrapText="1"/>
    </xf>
    <xf numFmtId="2" fontId="11" fillId="2" borderId="2" xfId="0" applyNumberFormat="1" applyFont="1" applyFill="1" applyBorder="1" applyAlignment="1">
      <alignment horizontal="right"/>
    </xf>
    <xf numFmtId="3" fontId="11" fillId="3" borderId="2" xfId="0" applyNumberFormat="1" applyFont="1" applyFill="1" applyBorder="1" applyAlignment="1">
      <alignment horizontal="right"/>
    </xf>
    <xf numFmtId="170" fontId="11" fillId="2" borderId="2" xfId="4" applyNumberFormat="1" applyFont="1" applyFill="1" applyBorder="1" applyAlignment="1">
      <alignment horizontal="right"/>
    </xf>
    <xf numFmtId="173" fontId="11" fillId="4" borderId="2" xfId="0" applyNumberFormat="1" applyFont="1" applyFill="1" applyBorder="1" applyAlignment="1">
      <alignment horizontal="right"/>
    </xf>
    <xf numFmtId="9" fontId="11" fillId="3" borderId="2" xfId="0" applyNumberFormat="1" applyFont="1" applyFill="1" applyBorder="1" applyAlignment="1">
      <alignment horizontal="right" wrapText="1"/>
    </xf>
    <xf numFmtId="0" fontId="5" fillId="2" borderId="2" xfId="0" applyFont="1" applyFill="1" applyBorder="1" applyAlignment="1">
      <alignment horizontal="right" wrapText="1"/>
    </xf>
    <xf numFmtId="0" fontId="5" fillId="0" borderId="2" xfId="0" applyFont="1" applyBorder="1" applyAlignment="1">
      <alignment horizontal="right" wrapText="1"/>
    </xf>
    <xf numFmtId="3" fontId="5" fillId="2" borderId="2" xfId="0" applyNumberFormat="1" applyFont="1" applyFill="1" applyBorder="1" applyAlignment="1">
      <alignment horizontal="right" wrapText="1"/>
    </xf>
    <xf numFmtId="166" fontId="11" fillId="4" borderId="2" xfId="0" applyNumberFormat="1" applyFont="1" applyFill="1" applyBorder="1" applyAlignment="1">
      <alignment horizontal="right"/>
    </xf>
    <xf numFmtId="9" fontId="5" fillId="2" borderId="2" xfId="3" applyFont="1" applyFill="1" applyBorder="1" applyAlignment="1">
      <alignment horizontal="right" wrapText="1"/>
    </xf>
    <xf numFmtId="1" fontId="5" fillId="2" borderId="2" xfId="4" applyNumberFormat="1" applyFont="1" applyFill="1" applyBorder="1" applyAlignment="1">
      <alignment horizontal="right"/>
    </xf>
    <xf numFmtId="0" fontId="31" fillId="2" borderId="0" xfId="0" applyFont="1" applyFill="1" applyAlignment="1">
      <alignment horizontal="right" vertical="center"/>
    </xf>
    <xf numFmtId="9" fontId="5" fillId="2" borderId="0" xfId="3" applyFont="1" applyFill="1" applyBorder="1" applyAlignment="1">
      <alignment horizontal="right" vertical="center"/>
    </xf>
    <xf numFmtId="166" fontId="5" fillId="2" borderId="0" xfId="0" quotePrefix="1" applyNumberFormat="1" applyFont="1" applyFill="1" applyAlignment="1">
      <alignment horizontal="center" vertical="center"/>
    </xf>
    <xf numFmtId="0" fontId="5" fillId="0" borderId="0" xfId="0" applyFont="1" applyAlignment="1">
      <alignment vertical="center"/>
    </xf>
    <xf numFmtId="0" fontId="5" fillId="2"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7" fillId="7" borderId="0" xfId="0" applyFont="1" applyFill="1" applyAlignment="1">
      <alignment horizontal="left" vertical="center"/>
    </xf>
    <xf numFmtId="0" fontId="5" fillId="2" borderId="0" xfId="0" applyFont="1" applyFill="1" applyAlignment="1">
      <alignment vertical="center"/>
    </xf>
    <xf numFmtId="0" fontId="15" fillId="9" borderId="2" xfId="0" applyFont="1" applyFill="1" applyBorder="1" applyAlignment="1">
      <alignment horizontal="center"/>
    </xf>
    <xf numFmtId="166" fontId="15" fillId="9" borderId="2" xfId="0" applyNumberFormat="1" applyFont="1" applyFill="1" applyBorder="1" applyAlignment="1">
      <alignment horizontal="center"/>
    </xf>
    <xf numFmtId="9" fontId="15" fillId="9" borderId="2" xfId="0" applyNumberFormat="1" applyFont="1" applyFill="1" applyBorder="1" applyAlignment="1">
      <alignment horizontal="center"/>
    </xf>
    <xf numFmtId="166" fontId="13" fillId="9" borderId="2" xfId="0" quotePrefix="1" applyNumberFormat="1" applyFont="1" applyFill="1" applyBorder="1" applyAlignment="1">
      <alignment horizontal="center"/>
    </xf>
    <xf numFmtId="1" fontId="13" fillId="9" borderId="2" xfId="0" quotePrefix="1" applyNumberFormat="1" applyFont="1" applyFill="1" applyBorder="1" applyAlignment="1">
      <alignment horizontal="center"/>
    </xf>
    <xf numFmtId="0" fontId="13" fillId="9" borderId="2" xfId="0" applyFont="1" applyFill="1" applyBorder="1" applyAlignment="1">
      <alignment horizontal="center" wrapText="1"/>
    </xf>
    <xf numFmtId="0" fontId="13" fillId="2" borderId="4" xfId="0" applyFont="1" applyFill="1" applyBorder="1" applyAlignment="1">
      <alignment horizontal="center" vertical="center"/>
    </xf>
    <xf numFmtId="1" fontId="10" fillId="2" borderId="0" xfId="0" applyNumberFormat="1" applyFont="1" applyFill="1" applyAlignment="1">
      <alignment horizontal="center" vertical="center"/>
    </xf>
    <xf numFmtId="0" fontId="10" fillId="2" borderId="3" xfId="0" applyFont="1" applyFill="1" applyBorder="1" applyAlignment="1">
      <alignment horizontal="center" vertical="center"/>
    </xf>
    <xf numFmtId="0" fontId="13" fillId="2" borderId="3" xfId="0" applyFont="1" applyFill="1" applyBorder="1" applyAlignment="1">
      <alignment horizontal="center" vertical="center"/>
    </xf>
    <xf numFmtId="0" fontId="6" fillId="7" borderId="0" xfId="0" applyFont="1" applyFill="1" applyAlignment="1">
      <alignment horizontal="center" vertical="center"/>
    </xf>
    <xf numFmtId="0" fontId="6" fillId="8" borderId="0" xfId="0" applyFont="1" applyFill="1" applyAlignment="1">
      <alignment vertical="center"/>
    </xf>
    <xf numFmtId="0" fontId="6" fillId="7" borderId="0" xfId="0" applyFont="1" applyFill="1" applyAlignment="1">
      <alignment horizontal="center" vertical="center" wrapText="1"/>
    </xf>
    <xf numFmtId="0" fontId="19" fillId="10" borderId="2" xfId="0" applyFont="1" applyFill="1" applyBorder="1" applyAlignment="1">
      <alignment horizontal="center"/>
    </xf>
    <xf numFmtId="0" fontId="15" fillId="10" borderId="2" xfId="0" applyFont="1" applyFill="1" applyBorder="1" applyAlignment="1">
      <alignment horizontal="center"/>
    </xf>
    <xf numFmtId="3" fontId="10" fillId="10" borderId="2" xfId="0" applyNumberFormat="1" applyFont="1" applyFill="1" applyBorder="1" applyAlignment="1">
      <alignment horizontal="center"/>
    </xf>
    <xf numFmtId="175" fontId="11" fillId="2" borderId="2" xfId="4" applyNumberFormat="1" applyFont="1" applyFill="1" applyBorder="1" applyAlignment="1">
      <alignment horizontal="right"/>
    </xf>
    <xf numFmtId="0" fontId="13" fillId="2" borderId="2" xfId="0" applyFont="1" applyFill="1" applyBorder="1" applyAlignment="1">
      <alignment horizontal="center" wrapText="1"/>
    </xf>
    <xf numFmtId="2" fontId="13" fillId="9" borderId="2" xfId="0" applyNumberFormat="1" applyFont="1" applyFill="1" applyBorder="1" applyAlignment="1">
      <alignment horizontal="center" wrapText="1"/>
    </xf>
    <xf numFmtId="2" fontId="5" fillId="2" borderId="2" xfId="0" applyNumberFormat="1" applyFont="1" applyFill="1" applyBorder="1" applyAlignment="1">
      <alignment horizontal="right" wrapText="1"/>
    </xf>
    <xf numFmtId="0" fontId="16" fillId="2" borderId="0" xfId="0" applyFont="1" applyFill="1" applyAlignment="1">
      <alignment horizontal="center"/>
    </xf>
    <xf numFmtId="0" fontId="20" fillId="2" borderId="0" xfId="0" applyFont="1" applyFill="1" applyAlignment="1">
      <alignment horizontal="center" wrapText="1"/>
    </xf>
    <xf numFmtId="169" fontId="11" fillId="0" borderId="2" xfId="0" applyNumberFormat="1" applyFont="1" applyBorder="1" applyAlignment="1">
      <alignment horizontal="right" wrapText="1"/>
    </xf>
    <xf numFmtId="1" fontId="5" fillId="2" borderId="2" xfId="0" applyNumberFormat="1" applyFont="1" applyFill="1" applyBorder="1" applyAlignment="1">
      <alignment horizontal="right" wrapText="1"/>
    </xf>
    <xf numFmtId="0" fontId="16" fillId="2" borderId="0" xfId="0" applyFont="1" applyFill="1" applyAlignment="1">
      <alignment horizontal="center" wrapText="1"/>
    </xf>
    <xf numFmtId="3" fontId="5" fillId="0" borderId="2" xfId="0" quotePrefix="1" applyNumberFormat="1" applyFont="1" applyBorder="1" applyAlignment="1">
      <alignment horizontal="right" wrapText="1"/>
    </xf>
    <xf numFmtId="3" fontId="5" fillId="2" borderId="2" xfId="0" quotePrefix="1" applyNumberFormat="1" applyFont="1" applyFill="1" applyBorder="1" applyAlignment="1">
      <alignment horizontal="right" wrapText="1"/>
    </xf>
    <xf numFmtId="9" fontId="5" fillId="2" borderId="2" xfId="0" applyNumberFormat="1" applyFont="1" applyFill="1" applyBorder="1" applyAlignment="1">
      <alignment horizontal="right" wrapText="1"/>
    </xf>
    <xf numFmtId="9" fontId="5" fillId="0" borderId="2" xfId="0" applyNumberFormat="1" applyFont="1" applyBorder="1" applyAlignment="1">
      <alignment horizontal="right" wrapText="1"/>
    </xf>
    <xf numFmtId="0" fontId="0" fillId="11" borderId="0" xfId="0" applyFill="1"/>
    <xf numFmtId="0" fontId="21" fillId="0" borderId="4" xfId="0" applyFont="1" applyBorder="1"/>
    <xf numFmtId="0" fontId="13" fillId="2" borderId="0" xfId="0" applyFont="1" applyFill="1" applyAlignment="1">
      <alignment horizontal="center"/>
    </xf>
    <xf numFmtId="9" fontId="11" fillId="2" borderId="6" xfId="3" applyFont="1" applyFill="1" applyBorder="1" applyAlignment="1">
      <alignment horizontal="right"/>
    </xf>
    <xf numFmtId="166" fontId="11" fillId="2" borderId="6" xfId="3" applyNumberFormat="1" applyFont="1" applyFill="1" applyBorder="1" applyAlignment="1">
      <alignment horizontal="right"/>
    </xf>
    <xf numFmtId="166" fontId="5" fillId="2" borderId="6" xfId="0" quotePrefix="1" applyNumberFormat="1" applyFont="1" applyFill="1" applyBorder="1" applyAlignment="1">
      <alignment horizontal="right"/>
    </xf>
    <xf numFmtId="166" fontId="16" fillId="2" borderId="5" xfId="0" quotePrefix="1" applyNumberFormat="1" applyFont="1" applyFill="1" applyBorder="1" applyAlignment="1">
      <alignment horizontal="center" vertical="center"/>
    </xf>
    <xf numFmtId="0" fontId="16" fillId="2" borderId="5" xfId="0" applyFont="1" applyFill="1" applyBorder="1" applyAlignment="1">
      <alignment horizontal="center" vertical="center"/>
    </xf>
    <xf numFmtId="0" fontId="16" fillId="2" borderId="5" xfId="0" applyFont="1" applyFill="1" applyBorder="1"/>
    <xf numFmtId="0" fontId="15" fillId="4" borderId="4" xfId="0" applyFont="1" applyFill="1" applyBorder="1" applyAlignment="1">
      <alignment horizontal="center" vertical="center"/>
    </xf>
    <xf numFmtId="0" fontId="19" fillId="4" borderId="4" xfId="0" applyFont="1" applyFill="1" applyBorder="1" applyAlignment="1">
      <alignment horizontal="right" vertical="center"/>
    </xf>
    <xf numFmtId="166" fontId="5" fillId="2" borderId="4" xfId="0" quotePrefix="1" applyNumberFormat="1" applyFont="1" applyFill="1" applyBorder="1" applyAlignment="1">
      <alignment horizontal="right" vertical="center"/>
    </xf>
    <xf numFmtId="166" fontId="11" fillId="4" borderId="6" xfId="0" applyNumberFormat="1" applyFont="1" applyFill="1" applyBorder="1" applyAlignment="1">
      <alignment horizontal="right"/>
    </xf>
    <xf numFmtId="9" fontId="11" fillId="4" borderId="6" xfId="0" applyNumberFormat="1" applyFont="1" applyFill="1" applyBorder="1" applyAlignment="1">
      <alignment horizontal="right"/>
    </xf>
    <xf numFmtId="0" fontId="31" fillId="2" borderId="4" xfId="0" applyFont="1" applyFill="1" applyBorder="1" applyAlignment="1">
      <alignment horizontal="left"/>
    </xf>
    <xf numFmtId="0" fontId="18" fillId="2" borderId="5" xfId="0" applyFont="1" applyFill="1" applyBorder="1"/>
    <xf numFmtId="166" fontId="5" fillId="2" borderId="6" xfId="3" applyNumberFormat="1" applyFont="1" applyFill="1" applyBorder="1" applyAlignment="1">
      <alignment horizontal="right"/>
    </xf>
    <xf numFmtId="9" fontId="5" fillId="2" borderId="6" xfId="3" applyFont="1" applyFill="1" applyBorder="1" applyAlignment="1">
      <alignment horizontal="right"/>
    </xf>
    <xf numFmtId="166" fontId="5" fillId="2" borderId="0" xfId="0" applyNumberFormat="1" applyFont="1" applyFill="1" applyAlignment="1">
      <alignment horizontal="right"/>
    </xf>
    <xf numFmtId="9" fontId="5" fillId="2" borderId="0" xfId="0" applyNumberFormat="1" applyFont="1" applyFill="1" applyAlignment="1">
      <alignment horizontal="right"/>
    </xf>
    <xf numFmtId="166" fontId="5" fillId="0" borderId="0" xfId="0" applyNumberFormat="1" applyFont="1" applyAlignment="1">
      <alignment horizontal="right"/>
    </xf>
    <xf numFmtId="9" fontId="5" fillId="0" borderId="0" xfId="0" applyNumberFormat="1" applyFont="1" applyAlignment="1">
      <alignment horizontal="right"/>
    </xf>
    <xf numFmtId="0" fontId="16" fillId="2" borderId="0" xfId="0" applyFont="1" applyFill="1" applyAlignment="1">
      <alignment vertical="top" wrapText="1"/>
    </xf>
    <xf numFmtId="0" fontId="5" fillId="2" borderId="0" xfId="0" applyFont="1" applyFill="1" applyAlignment="1">
      <alignment horizontal="left" indent="1"/>
    </xf>
    <xf numFmtId="1" fontId="13" fillId="2" borderId="0" xfId="4" applyNumberFormat="1" applyFont="1" applyFill="1" applyBorder="1" applyAlignment="1">
      <alignment horizontal="center"/>
    </xf>
    <xf numFmtId="0" fontId="10" fillId="2" borderId="0" xfId="0" applyFont="1" applyFill="1" applyAlignment="1">
      <alignment horizontal="center"/>
    </xf>
    <xf numFmtId="166" fontId="19" fillId="4" borderId="0" xfId="0" applyNumberFormat="1" applyFont="1" applyFill="1" applyAlignment="1">
      <alignment horizontal="right"/>
    </xf>
    <xf numFmtId="9" fontId="19" fillId="4" borderId="0" xfId="0" applyNumberFormat="1" applyFont="1" applyFill="1" applyAlignment="1">
      <alignment horizontal="right"/>
    </xf>
    <xf numFmtId="166" fontId="15" fillId="2" borderId="0" xfId="0" applyNumberFormat="1" applyFont="1" applyFill="1" applyAlignment="1">
      <alignment horizontal="center"/>
    </xf>
    <xf numFmtId="9" fontId="15" fillId="2" borderId="0" xfId="0" applyNumberFormat="1" applyFont="1" applyFill="1" applyAlignment="1">
      <alignment horizontal="center"/>
    </xf>
    <xf numFmtId="0" fontId="16" fillId="0" borderId="0" xfId="0" applyFont="1" applyAlignment="1">
      <alignment vertical="top" wrapText="1"/>
    </xf>
    <xf numFmtId="0" fontId="54" fillId="2" borderId="0" xfId="0" applyFont="1" applyFill="1" applyAlignment="1">
      <alignment vertical="top" wrapText="1"/>
    </xf>
    <xf numFmtId="166" fontId="13" fillId="9" borderId="2" xfId="0" applyNumberFormat="1" applyFont="1" applyFill="1" applyBorder="1" applyAlignment="1">
      <alignment horizontal="center"/>
    </xf>
    <xf numFmtId="0" fontId="13" fillId="9" borderId="2" xfId="0" quotePrefix="1" applyFont="1" applyFill="1" applyBorder="1" applyAlignment="1">
      <alignment horizontal="center"/>
    </xf>
    <xf numFmtId="166" fontId="13" fillId="9" borderId="2" xfId="3" applyNumberFormat="1" applyFont="1" applyFill="1" applyBorder="1" applyAlignment="1">
      <alignment horizontal="center"/>
    </xf>
    <xf numFmtId="166" fontId="13" fillId="9" borderId="2" xfId="3" quotePrefix="1" applyNumberFormat="1" applyFont="1" applyFill="1" applyBorder="1" applyAlignment="1">
      <alignment horizontal="center"/>
    </xf>
    <xf numFmtId="0" fontId="13" fillId="9" borderId="0" xfId="0" quotePrefix="1" applyFont="1" applyFill="1" applyAlignment="1">
      <alignment horizontal="center"/>
    </xf>
    <xf numFmtId="166" fontId="10" fillId="9" borderId="2" xfId="0" applyNumberFormat="1" applyFont="1" applyFill="1" applyBorder="1" applyAlignment="1">
      <alignment horizontal="center"/>
    </xf>
    <xf numFmtId="9" fontId="15" fillId="9" borderId="2" xfId="3" applyFont="1" applyFill="1" applyBorder="1" applyAlignment="1">
      <alignment horizontal="center"/>
    </xf>
    <xf numFmtId="10" fontId="13" fillId="2" borderId="2" xfId="0" applyNumberFormat="1" applyFont="1" applyFill="1" applyBorder="1" applyAlignment="1">
      <alignment horizontal="center" vertical="center"/>
    </xf>
    <xf numFmtId="0" fontId="15" fillId="4" borderId="0" xfId="0" applyFont="1" applyFill="1" applyAlignment="1">
      <alignment horizontal="right" vertical="center"/>
    </xf>
    <xf numFmtId="10" fontId="13" fillId="2" borderId="0" xfId="0" applyNumberFormat="1" applyFont="1" applyFill="1" applyAlignment="1">
      <alignment horizontal="center" vertical="center"/>
    </xf>
    <xf numFmtId="9" fontId="10" fillId="9" borderId="2" xfId="0" applyNumberFormat="1" applyFont="1" applyFill="1" applyBorder="1" applyAlignment="1">
      <alignment horizontal="center"/>
    </xf>
    <xf numFmtId="2" fontId="10" fillId="9" borderId="2" xfId="0" applyNumberFormat="1" applyFont="1" applyFill="1" applyBorder="1" applyAlignment="1">
      <alignment horizontal="center"/>
    </xf>
    <xf numFmtId="169" fontId="10" fillId="9" borderId="2" xfId="0" applyNumberFormat="1" applyFont="1" applyFill="1" applyBorder="1" applyAlignment="1">
      <alignment horizontal="center"/>
    </xf>
    <xf numFmtId="0" fontId="13" fillId="0" borderId="0" xfId="0" applyFont="1" applyAlignment="1">
      <alignment horizontal="left" vertical="center"/>
    </xf>
    <xf numFmtId="0" fontId="24" fillId="2" borderId="0" xfId="0" applyFont="1" applyFill="1" applyAlignment="1">
      <alignment vertical="top"/>
    </xf>
    <xf numFmtId="166" fontId="13" fillId="2" borderId="2" xfId="0" applyNumberFormat="1" applyFont="1" applyFill="1" applyBorder="1" applyAlignment="1">
      <alignment horizontal="center" vertical="center"/>
    </xf>
    <xf numFmtId="166" fontId="10" fillId="9" borderId="2" xfId="3" applyNumberFormat="1" applyFont="1" applyFill="1" applyBorder="1" applyAlignment="1">
      <alignment horizontal="center"/>
    </xf>
    <xf numFmtId="3" fontId="10" fillId="9" borderId="2" xfId="0" applyNumberFormat="1" applyFont="1" applyFill="1" applyBorder="1" applyAlignment="1">
      <alignment horizontal="center"/>
    </xf>
    <xf numFmtId="165" fontId="10" fillId="9" borderId="2" xfId="0" applyNumberFormat="1" applyFont="1" applyFill="1" applyBorder="1" applyAlignment="1">
      <alignment horizontal="center"/>
    </xf>
    <xf numFmtId="3" fontId="10" fillId="9" borderId="2" xfId="0" applyNumberFormat="1" applyFont="1" applyFill="1" applyBorder="1" applyAlignment="1">
      <alignment horizontal="center" wrapText="1"/>
    </xf>
    <xf numFmtId="0" fontId="52" fillId="2" borderId="3" xfId="0" applyFont="1" applyFill="1" applyBorder="1" applyAlignment="1">
      <alignment horizontal="left"/>
    </xf>
    <xf numFmtId="0" fontId="50" fillId="0" borderId="0" xfId="0" applyFont="1" applyAlignment="1">
      <alignment vertical="top"/>
    </xf>
    <xf numFmtId="0" fontId="14" fillId="0" borderId="0" xfId="0" applyFont="1"/>
    <xf numFmtId="0" fontId="58" fillId="2" borderId="0" xfId="0" applyFont="1" applyFill="1" applyAlignment="1">
      <alignment horizontal="left"/>
    </xf>
    <xf numFmtId="1" fontId="5" fillId="2" borderId="0" xfId="0" applyNumberFormat="1" applyFont="1" applyFill="1" applyAlignment="1">
      <alignment horizontal="right"/>
    </xf>
    <xf numFmtId="3" fontId="5" fillId="2" borderId="0" xfId="0" applyNumberFormat="1" applyFont="1" applyFill="1" applyAlignment="1">
      <alignment horizontal="right" vertical="center"/>
    </xf>
    <xf numFmtId="0" fontId="50" fillId="2" borderId="3" xfId="0" applyFont="1" applyFill="1" applyBorder="1" applyAlignment="1">
      <alignment horizontal="left"/>
    </xf>
    <xf numFmtId="0" fontId="5" fillId="2" borderId="3" xfId="0" applyFont="1" applyFill="1" applyBorder="1" applyAlignment="1">
      <alignment horizontal="left"/>
    </xf>
    <xf numFmtId="1" fontId="5" fillId="2" borderId="3" xfId="0" applyNumberFormat="1" applyFont="1" applyFill="1" applyBorder="1" applyAlignment="1">
      <alignment horizontal="right" vertical="center"/>
    </xf>
    <xf numFmtId="1" fontId="5" fillId="2" borderId="3" xfId="0" applyNumberFormat="1" applyFont="1" applyFill="1" applyBorder="1" applyAlignment="1">
      <alignment horizontal="right"/>
    </xf>
    <xf numFmtId="3" fontId="5" fillId="2" borderId="3" xfId="0" applyNumberFormat="1" applyFont="1" applyFill="1" applyBorder="1" applyAlignment="1">
      <alignment horizontal="right" vertical="center"/>
    </xf>
    <xf numFmtId="3" fontId="5" fillId="0" borderId="3" xfId="0" applyNumberFormat="1" applyFont="1" applyBorder="1" applyAlignment="1">
      <alignment horizontal="right" vertical="center"/>
    </xf>
    <xf numFmtId="0" fontId="14" fillId="2" borderId="3" xfId="0" applyFont="1" applyFill="1" applyBorder="1" applyAlignment="1">
      <alignment horizontal="left"/>
    </xf>
    <xf numFmtId="0" fontId="50" fillId="2" borderId="0" xfId="0" applyFont="1" applyFill="1"/>
    <xf numFmtId="0" fontId="11" fillId="2" borderId="2" xfId="0" applyFont="1" applyFill="1" applyBorder="1"/>
    <xf numFmtId="0" fontId="50" fillId="0" borderId="3" xfId="0" applyFont="1" applyBorder="1"/>
    <xf numFmtId="0" fontId="5" fillId="0" borderId="3" xfId="0" applyFont="1" applyBorder="1" applyAlignment="1">
      <alignment horizontal="right" vertical="center"/>
    </xf>
    <xf numFmtId="0" fontId="5" fillId="2" borderId="3" xfId="0" applyFont="1" applyFill="1" applyBorder="1" applyAlignment="1">
      <alignment horizontal="right" vertical="center"/>
    </xf>
    <xf numFmtId="9" fontId="13" fillId="9" borderId="2" xfId="0" quotePrefix="1" applyNumberFormat="1" applyFont="1" applyFill="1" applyBorder="1" applyAlignment="1">
      <alignment horizontal="center"/>
    </xf>
    <xf numFmtId="166" fontId="13" fillId="0" borderId="0" xfId="0" quotePrefix="1" applyNumberFormat="1" applyFont="1" applyAlignment="1">
      <alignment horizontal="center"/>
    </xf>
    <xf numFmtId="0" fontId="13" fillId="0" borderId="0" xfId="0" applyFont="1" applyAlignment="1">
      <alignment horizontal="center"/>
    </xf>
    <xf numFmtId="166" fontId="11" fillId="0" borderId="0" xfId="3" applyNumberFormat="1" applyFont="1" applyFill="1" applyBorder="1" applyAlignment="1">
      <alignment horizontal="right"/>
    </xf>
    <xf numFmtId="0" fontId="10" fillId="9" borderId="2" xfId="0" applyFont="1" applyFill="1" applyBorder="1" applyAlignment="1">
      <alignment horizontal="center" vertical="center"/>
    </xf>
    <xf numFmtId="0" fontId="11" fillId="2" borderId="3" xfId="0" applyFont="1" applyFill="1" applyBorder="1" applyAlignment="1">
      <alignment horizontal="right" vertical="center"/>
    </xf>
    <xf numFmtId="9" fontId="13" fillId="9" borderId="2" xfId="3" quotePrefix="1" applyFont="1" applyFill="1" applyBorder="1" applyAlignment="1">
      <alignment horizontal="center"/>
    </xf>
    <xf numFmtId="3" fontId="13" fillId="9" borderId="2" xfId="0" quotePrefix="1" applyNumberFormat="1" applyFont="1" applyFill="1" applyBorder="1" applyAlignment="1">
      <alignment horizontal="center"/>
    </xf>
    <xf numFmtId="3" fontId="13" fillId="9" borderId="0" xfId="0" applyNumberFormat="1" applyFont="1" applyFill="1" applyAlignment="1">
      <alignment horizontal="center"/>
    </xf>
    <xf numFmtId="3" fontId="13" fillId="9" borderId="0" xfId="0" quotePrefix="1" applyNumberFormat="1" applyFont="1" applyFill="1" applyAlignment="1">
      <alignment horizontal="center"/>
    </xf>
    <xf numFmtId="166" fontId="10" fillId="9" borderId="2" xfId="0" quotePrefix="1" applyNumberFormat="1" applyFont="1" applyFill="1" applyBorder="1" applyAlignment="1">
      <alignment horizontal="center"/>
    </xf>
    <xf numFmtId="0" fontId="10" fillId="9" borderId="2" xfId="0" quotePrefix="1" applyFont="1" applyFill="1" applyBorder="1" applyAlignment="1">
      <alignment horizontal="center"/>
    </xf>
    <xf numFmtId="9" fontId="10" fillId="9" borderId="2" xfId="3" quotePrefix="1" applyFont="1" applyFill="1" applyBorder="1" applyAlignment="1">
      <alignment horizontal="center"/>
    </xf>
    <xf numFmtId="9" fontId="10" fillId="9" borderId="2" xfId="3" applyFont="1" applyFill="1" applyBorder="1" applyAlignment="1">
      <alignment horizontal="center"/>
    </xf>
    <xf numFmtId="0" fontId="50" fillId="2" borderId="0" xfId="0" applyFont="1" applyFill="1" applyAlignment="1">
      <alignment horizontal="left" vertical="top"/>
    </xf>
    <xf numFmtId="3" fontId="5" fillId="0" borderId="4" xfId="0" applyNumberFormat="1" applyFont="1" applyBorder="1" applyAlignment="1">
      <alignment horizontal="right" vertical="center"/>
    </xf>
    <xf numFmtId="0" fontId="15" fillId="4" borderId="3" xfId="0" applyFont="1" applyFill="1" applyBorder="1" applyAlignment="1">
      <alignment horizontal="center"/>
    </xf>
    <xf numFmtId="0" fontId="19" fillId="4" borderId="3" xfId="0" applyFont="1" applyFill="1" applyBorder="1" applyAlignment="1">
      <alignment horizontal="right"/>
    </xf>
    <xf numFmtId="3" fontId="5" fillId="0" borderId="3" xfId="0" applyNumberFormat="1" applyFont="1" applyBorder="1" applyAlignment="1">
      <alignment horizontal="right"/>
    </xf>
    <xf numFmtId="3" fontId="16" fillId="0" borderId="0" xfId="0" applyNumberFormat="1" applyFont="1" applyAlignment="1">
      <alignment horizontal="center"/>
    </xf>
    <xf numFmtId="0" fontId="16" fillId="0" borderId="0" xfId="0" applyFont="1" applyAlignment="1">
      <alignment horizontal="center"/>
    </xf>
    <xf numFmtId="0" fontId="13" fillId="9" borderId="2" xfId="0" applyFont="1" applyFill="1" applyBorder="1" applyAlignment="1">
      <alignment horizontal="right" wrapText="1"/>
    </xf>
    <xf numFmtId="0" fontId="13" fillId="9" borderId="2" xfId="0" applyFont="1" applyFill="1" applyBorder="1" applyAlignment="1">
      <alignment horizontal="right"/>
    </xf>
    <xf numFmtId="0" fontId="50" fillId="0" borderId="0" xfId="0" applyFont="1"/>
    <xf numFmtId="170" fontId="14" fillId="2" borderId="4" xfId="4" applyNumberFormat="1" applyFont="1" applyFill="1" applyBorder="1" applyAlignment="1">
      <alignment horizontal="right" vertical="center"/>
    </xf>
    <xf numFmtId="0" fontId="25" fillId="2" borderId="2" xfId="0" applyFont="1" applyFill="1" applyBorder="1" applyAlignment="1">
      <alignment horizontal="left"/>
    </xf>
    <xf numFmtId="0" fontId="39" fillId="2" borderId="2" xfId="0" applyFont="1" applyFill="1" applyBorder="1" applyAlignment="1">
      <alignment horizontal="left"/>
    </xf>
    <xf numFmtId="0" fontId="10" fillId="2" borderId="2" xfId="0" applyFont="1" applyFill="1" applyBorder="1" applyAlignment="1">
      <alignment horizontal="left" wrapText="1"/>
    </xf>
    <xf numFmtId="1" fontId="10" fillId="9" borderId="2" xfId="3" applyNumberFormat="1" applyFont="1" applyFill="1" applyBorder="1" applyAlignment="1">
      <alignment horizontal="center"/>
    </xf>
    <xf numFmtId="1" fontId="10" fillId="9" borderId="2" xfId="4" applyNumberFormat="1" applyFont="1" applyFill="1" applyBorder="1" applyAlignment="1">
      <alignment horizontal="center"/>
    </xf>
    <xf numFmtId="0" fontId="59" fillId="2" borderId="2" xfId="0" applyFont="1" applyFill="1" applyBorder="1" applyAlignment="1">
      <alignment horizontal="left"/>
    </xf>
    <xf numFmtId="1" fontId="10" fillId="9" borderId="2" xfId="0" quotePrefix="1" applyNumberFormat="1" applyFont="1" applyFill="1" applyBorder="1" applyAlignment="1">
      <alignment horizontal="center"/>
    </xf>
    <xf numFmtId="1" fontId="10" fillId="9" borderId="2" xfId="0" applyNumberFormat="1" applyFont="1" applyFill="1" applyBorder="1" applyAlignment="1">
      <alignment horizontal="center" wrapText="1"/>
    </xf>
    <xf numFmtId="1" fontId="10" fillId="10" borderId="2" xfId="0" applyNumberFormat="1" applyFont="1" applyFill="1" applyBorder="1" applyAlignment="1">
      <alignment horizontal="center"/>
    </xf>
    <xf numFmtId="166" fontId="10" fillId="9" borderId="2" xfId="3" quotePrefix="1" applyNumberFormat="1" applyFont="1" applyFill="1" applyBorder="1" applyAlignment="1">
      <alignment horizontal="center"/>
    </xf>
    <xf numFmtId="166" fontId="10" fillId="10" borderId="2" xfId="3" applyNumberFormat="1" applyFont="1" applyFill="1" applyBorder="1" applyAlignment="1">
      <alignment horizontal="center"/>
    </xf>
    <xf numFmtId="0" fontId="20" fillId="2" borderId="2" xfId="0" applyFont="1" applyFill="1" applyBorder="1" applyAlignment="1">
      <alignment horizontal="left"/>
    </xf>
    <xf numFmtId="0" fontId="11" fillId="2" borderId="0" xfId="0" applyFont="1" applyFill="1" applyAlignment="1">
      <alignment horizontal="left" wrapText="1"/>
    </xf>
    <xf numFmtId="1" fontId="10" fillId="2" borderId="0" xfId="0" applyNumberFormat="1" applyFont="1" applyFill="1" applyAlignment="1">
      <alignment horizontal="center"/>
    </xf>
    <xf numFmtId="0" fontId="10" fillId="2" borderId="0" xfId="0" applyFont="1" applyFill="1" applyAlignment="1">
      <alignment horizontal="right"/>
    </xf>
    <xf numFmtId="0" fontId="11" fillId="0" borderId="0" xfId="0" applyFont="1" applyAlignment="1">
      <alignment vertical="top"/>
    </xf>
    <xf numFmtId="0" fontId="52" fillId="2" borderId="0" xfId="0" applyFont="1" applyFill="1"/>
    <xf numFmtId="0" fontId="60" fillId="2" borderId="3" xfId="0" applyFont="1" applyFill="1" applyBorder="1" applyAlignment="1">
      <alignment horizontal="center"/>
    </xf>
    <xf numFmtId="0" fontId="52" fillId="2" borderId="3" xfId="0" applyFont="1" applyFill="1" applyBorder="1" applyAlignment="1">
      <alignment horizontal="right"/>
    </xf>
    <xf numFmtId="3" fontId="10" fillId="9" borderId="2" xfId="0" quotePrefix="1" applyNumberFormat="1" applyFont="1" applyFill="1" applyBorder="1" applyAlignment="1">
      <alignment horizontal="center"/>
    </xf>
    <xf numFmtId="0" fontId="16" fillId="2" borderId="2" xfId="0" applyFont="1" applyFill="1" applyBorder="1" applyAlignment="1">
      <alignment horizontal="left"/>
    </xf>
    <xf numFmtId="0" fontId="20" fillId="2" borderId="2" xfId="0" applyFont="1" applyFill="1" applyBorder="1"/>
    <xf numFmtId="170" fontId="14" fillId="2" borderId="3" xfId="4" applyNumberFormat="1" applyFont="1" applyFill="1" applyBorder="1" applyAlignment="1">
      <alignment horizontal="right" vertical="center"/>
    </xf>
    <xf numFmtId="9" fontId="10" fillId="10" borderId="2" xfId="0" applyNumberFormat="1" applyFont="1" applyFill="1" applyBorder="1" applyAlignment="1">
      <alignment horizontal="center"/>
    </xf>
    <xf numFmtId="9" fontId="10" fillId="9" borderId="2" xfId="0" quotePrefix="1" applyNumberFormat="1" applyFont="1" applyFill="1" applyBorder="1" applyAlignment="1">
      <alignment horizontal="center" wrapText="1"/>
    </xf>
    <xf numFmtId="0" fontId="10" fillId="2" borderId="2" xfId="0" applyFont="1" applyFill="1" applyBorder="1" applyAlignment="1">
      <alignment horizontal="left" indent="1"/>
    </xf>
    <xf numFmtId="0" fontId="10" fillId="10" borderId="2" xfId="0" applyFont="1" applyFill="1" applyBorder="1" applyAlignment="1">
      <alignment horizontal="center" vertical="center"/>
    </xf>
    <xf numFmtId="166" fontId="10" fillId="9" borderId="2" xfId="0" applyNumberFormat="1" applyFont="1" applyFill="1" applyBorder="1" applyAlignment="1">
      <alignment horizontal="center" vertical="center"/>
    </xf>
    <xf numFmtId="165" fontId="11" fillId="2" borderId="2" xfId="0" applyNumberFormat="1" applyFont="1" applyFill="1" applyBorder="1" applyAlignment="1">
      <alignment horizontal="right" wrapText="1"/>
    </xf>
    <xf numFmtId="165" fontId="10" fillId="9" borderId="2" xfId="0" quotePrefix="1" applyNumberFormat="1" applyFont="1" applyFill="1" applyBorder="1" applyAlignment="1">
      <alignment horizontal="center" wrapText="1"/>
    </xf>
    <xf numFmtId="1" fontId="11" fillId="2" borderId="2" xfId="0" applyNumberFormat="1" applyFont="1" applyFill="1" applyBorder="1" applyAlignment="1">
      <alignment horizontal="right" wrapText="1"/>
    </xf>
    <xf numFmtId="165" fontId="11" fillId="2" borderId="2" xfId="0" quotePrefix="1" applyNumberFormat="1" applyFont="1" applyFill="1" applyBorder="1" applyAlignment="1">
      <alignment horizontal="right" wrapText="1"/>
    </xf>
    <xf numFmtId="165" fontId="13" fillId="9" borderId="2" xfId="0" applyNumberFormat="1" applyFont="1" applyFill="1" applyBorder="1" applyAlignment="1">
      <alignment horizontal="center"/>
    </xf>
    <xf numFmtId="0" fontId="11" fillId="2" borderId="2" xfId="0" applyFont="1" applyFill="1" applyBorder="1" applyAlignment="1">
      <alignment horizontal="left" wrapText="1" indent="1"/>
    </xf>
    <xf numFmtId="0" fontId="10" fillId="3" borderId="2" xfId="0" applyFont="1" applyFill="1" applyBorder="1" applyAlignment="1">
      <alignment horizontal="left" indent="1"/>
    </xf>
    <xf numFmtId="175" fontId="11" fillId="4" borderId="2" xfId="4" applyNumberFormat="1" applyFont="1" applyFill="1" applyBorder="1" applyAlignment="1">
      <alignment horizontal="right"/>
    </xf>
    <xf numFmtId="0" fontId="11" fillId="4" borderId="2" xfId="0" applyFont="1" applyFill="1" applyBorder="1" applyAlignment="1">
      <alignment horizontal="left" indent="2"/>
    </xf>
    <xf numFmtId="0" fontId="10" fillId="4" borderId="2" xfId="0" applyFont="1" applyFill="1" applyBorder="1" applyAlignment="1">
      <alignment horizontal="left" indent="1"/>
    </xf>
    <xf numFmtId="0" fontId="11" fillId="0" borderId="2" xfId="0" applyFont="1" applyBorder="1" applyAlignment="1">
      <alignment horizontal="left" wrapText="1" indent="1"/>
    </xf>
    <xf numFmtId="0" fontId="0" fillId="2" borderId="0" xfId="0" applyFill="1" applyAlignment="1">
      <alignment vertical="center"/>
    </xf>
    <xf numFmtId="0" fontId="61" fillId="2" borderId="0" xfId="0" applyFont="1" applyFill="1" applyAlignment="1">
      <alignment vertical="center"/>
    </xf>
    <xf numFmtId="0" fontId="62" fillId="2" borderId="0" xfId="0" applyFont="1" applyFill="1" applyAlignment="1">
      <alignment vertical="center" wrapText="1"/>
    </xf>
    <xf numFmtId="0" fontId="5" fillId="2" borderId="7" xfId="0" applyFont="1" applyFill="1" applyBorder="1" applyAlignment="1">
      <alignment vertical="center" wrapText="1"/>
    </xf>
    <xf numFmtId="0" fontId="5" fillId="0" borderId="7" xfId="0" applyFont="1" applyBorder="1" applyAlignment="1">
      <alignment vertical="center"/>
    </xf>
    <xf numFmtId="0" fontId="5" fillId="0" borderId="7" xfId="0" applyFont="1" applyBorder="1" applyAlignment="1">
      <alignment vertical="center" wrapText="1"/>
    </xf>
    <xf numFmtId="0" fontId="19" fillId="0" borderId="7" xfId="0" applyFont="1" applyBorder="1" applyAlignment="1">
      <alignment vertical="center" wrapText="1"/>
    </xf>
    <xf numFmtId="0" fontId="11" fillId="0" borderId="7" xfId="0" applyFont="1" applyBorder="1" applyAlignment="1">
      <alignment vertical="top" wrapText="1"/>
    </xf>
    <xf numFmtId="0" fontId="11" fillId="0" borderId="7" xfId="0" applyFont="1" applyBorder="1" applyAlignment="1">
      <alignment horizontal="left" vertical="center" wrapText="1"/>
    </xf>
    <xf numFmtId="0" fontId="11" fillId="0" borderId="7" xfId="0" applyFont="1" applyBorder="1" applyAlignment="1">
      <alignment vertical="center" wrapText="1"/>
    </xf>
    <xf numFmtId="0" fontId="14" fillId="0" borderId="7" xfId="0" applyFont="1" applyBorder="1" applyAlignment="1">
      <alignment vertical="center"/>
    </xf>
    <xf numFmtId="0" fontId="11" fillId="2" borderId="7" xfId="0" applyFont="1" applyFill="1" applyBorder="1" applyAlignment="1">
      <alignment vertical="center" wrapText="1"/>
    </xf>
    <xf numFmtId="0" fontId="11" fillId="2" borderId="7" xfId="0" applyFont="1" applyFill="1" applyBorder="1" applyAlignment="1">
      <alignment vertical="center"/>
    </xf>
    <xf numFmtId="0" fontId="5" fillId="2" borderId="7"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1" fillId="0" borderId="7" xfId="0" applyFont="1" applyBorder="1" applyAlignment="1">
      <alignment vertical="center"/>
    </xf>
    <xf numFmtId="0" fontId="5" fillId="0" borderId="10" xfId="0" applyFont="1" applyBorder="1" applyAlignment="1">
      <alignment horizontal="left" vertical="center" wrapText="1"/>
    </xf>
    <xf numFmtId="0" fontId="11" fillId="2" borderId="7" xfId="0" applyFont="1" applyFill="1" applyBorder="1" applyAlignment="1">
      <alignment horizontal="left" vertical="top" wrapText="1"/>
    </xf>
    <xf numFmtId="0" fontId="14" fillId="2" borderId="7" xfId="0" applyFont="1" applyFill="1" applyBorder="1" applyAlignment="1">
      <alignment vertical="center"/>
    </xf>
    <xf numFmtId="0" fontId="11" fillId="2" borderId="7" xfId="0" applyFont="1" applyFill="1" applyBorder="1" applyAlignment="1">
      <alignment horizontal="left" vertical="center" wrapText="1"/>
    </xf>
    <xf numFmtId="0" fontId="10" fillId="2" borderId="7" xfId="0" applyFont="1" applyFill="1" applyBorder="1" applyAlignment="1">
      <alignment vertical="center"/>
    </xf>
    <xf numFmtId="0" fontId="13" fillId="2" borderId="7" xfId="0" applyFont="1" applyFill="1" applyBorder="1" applyAlignment="1">
      <alignment vertical="center"/>
    </xf>
    <xf numFmtId="0" fontId="63" fillId="2" borderId="7" xfId="0" applyFont="1" applyFill="1" applyBorder="1" applyAlignment="1">
      <alignment vertical="center"/>
    </xf>
    <xf numFmtId="0" fontId="63" fillId="0" borderId="7" xfId="0" applyFont="1" applyBorder="1" applyAlignment="1">
      <alignment vertical="center"/>
    </xf>
    <xf numFmtId="0" fontId="14" fillId="2" borderId="7" xfId="0" applyFont="1" applyFill="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2" borderId="7" xfId="0" applyFont="1" applyFill="1" applyBorder="1" applyAlignment="1">
      <alignment horizontal="left" vertical="center" wrapText="1"/>
    </xf>
    <xf numFmtId="0" fontId="13" fillId="0" borderId="10" xfId="0" applyFont="1" applyBorder="1" applyAlignment="1">
      <alignment horizontal="left" vertical="center" wrapText="1"/>
    </xf>
    <xf numFmtId="0" fontId="64" fillId="13" borderId="7" xfId="0" applyFont="1" applyFill="1" applyBorder="1" applyAlignment="1">
      <alignment horizontal="center" vertical="center" wrapText="1"/>
    </xf>
    <xf numFmtId="0" fontId="6" fillId="13" borderId="0" xfId="0" applyFont="1" applyFill="1" applyAlignment="1">
      <alignment vertical="center"/>
    </xf>
    <xf numFmtId="1" fontId="11" fillId="0" borderId="2" xfId="0" applyNumberFormat="1" applyFont="1" applyBorder="1" applyAlignment="1">
      <alignment horizontal="right"/>
    </xf>
    <xf numFmtId="166" fontId="13" fillId="2" borderId="0" xfId="0" applyNumberFormat="1" applyFont="1" applyFill="1" applyAlignment="1">
      <alignment horizontal="center" vertical="center"/>
    </xf>
    <xf numFmtId="9" fontId="10" fillId="9" borderId="2" xfId="0" applyNumberFormat="1" applyFont="1" applyFill="1" applyBorder="1" applyAlignment="1">
      <alignment horizontal="center" wrapText="1"/>
    </xf>
    <xf numFmtId="165" fontId="5" fillId="2" borderId="0" xfId="0" applyNumberFormat="1" applyFont="1" applyFill="1" applyAlignment="1">
      <alignment horizontal="left"/>
    </xf>
    <xf numFmtId="0" fontId="15" fillId="2" borderId="2" xfId="0" applyFont="1" applyFill="1" applyBorder="1" applyAlignment="1">
      <alignment horizontal="left"/>
    </xf>
    <xf numFmtId="0" fontId="19" fillId="0" borderId="2" xfId="0" applyFont="1" applyBorder="1" applyAlignment="1">
      <alignment horizontal="left" wrapText="1" indent="1"/>
    </xf>
    <xf numFmtId="1" fontId="13" fillId="2" borderId="3" xfId="0" applyNumberFormat="1" applyFont="1" applyFill="1" applyBorder="1" applyAlignment="1">
      <alignment horizontal="center" vertical="center"/>
    </xf>
    <xf numFmtId="9" fontId="11" fillId="2" borderId="2" xfId="6" applyFont="1" applyFill="1" applyBorder="1" applyAlignment="1">
      <alignment horizontal="right"/>
    </xf>
    <xf numFmtId="9" fontId="11" fillId="0" borderId="2" xfId="0" applyNumberFormat="1" applyFont="1" applyBorder="1" applyAlignment="1">
      <alignment horizontal="right" wrapText="1"/>
    </xf>
    <xf numFmtId="0" fontId="65" fillId="2" borderId="0" xfId="0" applyFont="1" applyFill="1"/>
    <xf numFmtId="0" fontId="65" fillId="2" borderId="0" xfId="0" applyFont="1" applyFill="1" applyAlignment="1">
      <alignment horizontal="center" vertical="center"/>
    </xf>
    <xf numFmtId="10" fontId="5" fillId="2" borderId="0" xfId="3" applyNumberFormat="1" applyFont="1" applyFill="1" applyAlignment="1">
      <alignment horizontal="right"/>
    </xf>
    <xf numFmtId="10" fontId="16" fillId="2" borderId="0" xfId="3" applyNumberFormat="1" applyFont="1" applyFill="1"/>
    <xf numFmtId="0" fontId="13" fillId="2" borderId="0" xfId="0" applyFont="1" applyFill="1" applyAlignment="1">
      <alignment horizontal="right"/>
    </xf>
    <xf numFmtId="1" fontId="13" fillId="2" borderId="0" xfId="0" applyNumberFormat="1" applyFont="1" applyFill="1" applyAlignment="1">
      <alignment horizontal="right"/>
    </xf>
    <xf numFmtId="0" fontId="5" fillId="2" borderId="12" xfId="0" applyFont="1" applyFill="1" applyBorder="1" applyAlignment="1">
      <alignment horizontal="right"/>
    </xf>
    <xf numFmtId="1" fontId="5" fillId="2" borderId="12" xfId="0" applyNumberFormat="1" applyFont="1" applyFill="1" applyBorder="1" applyAlignment="1">
      <alignment horizontal="right"/>
    </xf>
    <xf numFmtId="0" fontId="68" fillId="3" borderId="2" xfId="7" applyFont="1" applyFill="1" applyBorder="1" applyAlignment="1">
      <alignment horizontal="left"/>
    </xf>
    <xf numFmtId="9" fontId="11" fillId="2" borderId="2" xfId="3" quotePrefix="1" applyFont="1" applyFill="1" applyBorder="1" applyAlignment="1">
      <alignment horizontal="right" wrapText="1"/>
    </xf>
    <xf numFmtId="9" fontId="10" fillId="9" borderId="2" xfId="3" quotePrefix="1" applyFont="1" applyFill="1" applyBorder="1" applyAlignment="1">
      <alignment horizontal="center" wrapText="1"/>
    </xf>
    <xf numFmtId="0" fontId="65" fillId="0" borderId="0" xfId="0" applyFont="1"/>
    <xf numFmtId="0" fontId="65" fillId="2" borderId="0" xfId="0" applyFont="1" applyFill="1" applyAlignment="1">
      <alignment vertical="top"/>
    </xf>
    <xf numFmtId="3" fontId="11" fillId="0" borderId="2" xfId="0" quotePrefix="1" applyNumberFormat="1" applyFont="1" applyBorder="1" applyAlignment="1">
      <alignment horizontal="right" wrapText="1"/>
    </xf>
    <xf numFmtId="0" fontId="66" fillId="2" borderId="0" xfId="0" applyFont="1" applyFill="1" applyAlignment="1">
      <alignment horizontal="center" vertical="center"/>
    </xf>
    <xf numFmtId="171" fontId="20" fillId="0" borderId="0" xfId="0" applyNumberFormat="1" applyFont="1" applyAlignment="1">
      <alignment horizontal="center" vertical="center"/>
    </xf>
    <xf numFmtId="3" fontId="11" fillId="2" borderId="0" xfId="0" applyNumberFormat="1" applyFont="1" applyFill="1" applyAlignment="1">
      <alignment horizontal="center" vertical="center"/>
    </xf>
    <xf numFmtId="0" fontId="52" fillId="2" borderId="0" xfId="0" applyFont="1" applyFill="1" applyAlignment="1">
      <alignment vertical="center" wrapText="1"/>
    </xf>
    <xf numFmtId="3" fontId="11" fillId="0" borderId="2" xfId="0" applyNumberFormat="1" applyFont="1" applyBorder="1" applyAlignment="1">
      <alignment horizontal="right" wrapText="1"/>
    </xf>
    <xf numFmtId="170" fontId="10" fillId="9" borderId="2" xfId="0" applyNumberFormat="1" applyFont="1" applyFill="1" applyBorder="1" applyAlignment="1">
      <alignment horizontal="center"/>
    </xf>
    <xf numFmtId="0" fontId="13" fillId="11" borderId="7" xfId="0" applyFont="1" applyFill="1" applyBorder="1" applyAlignment="1">
      <alignment vertical="center"/>
    </xf>
    <xf numFmtId="0" fontId="5" fillId="12" borderId="7" xfId="0" applyFont="1" applyFill="1" applyBorder="1" applyAlignment="1">
      <alignment horizontal="left" vertical="center" wrapText="1"/>
    </xf>
    <xf numFmtId="0" fontId="11" fillId="12" borderId="7" xfId="0" applyFont="1" applyFill="1" applyBorder="1" applyAlignment="1">
      <alignment vertical="center"/>
    </xf>
    <xf numFmtId="0" fontId="5" fillId="12" borderId="10" xfId="0" applyFont="1" applyFill="1" applyBorder="1" applyAlignment="1">
      <alignment horizontal="left" vertical="center" wrapText="1"/>
    </xf>
    <xf numFmtId="1" fontId="11" fillId="0" borderId="2" xfId="0" applyNumberFormat="1" applyFont="1" applyBorder="1" applyAlignment="1">
      <alignment horizontal="right" wrapText="1"/>
    </xf>
    <xf numFmtId="0" fontId="11" fillId="3" borderId="0" xfId="0" applyFont="1" applyFill="1" applyAlignment="1">
      <alignment horizontal="left" indent="1"/>
    </xf>
    <xf numFmtId="9" fontId="11" fillId="4" borderId="0" xfId="3" applyFont="1" applyFill="1" applyBorder="1" applyAlignment="1">
      <alignment horizontal="right"/>
    </xf>
    <xf numFmtId="0" fontId="52" fillId="0" borderId="0" xfId="0" applyFont="1"/>
    <xf numFmtId="9" fontId="10" fillId="2" borderId="0" xfId="3" quotePrefix="1" applyFont="1" applyFill="1" applyBorder="1" applyAlignment="1">
      <alignment horizontal="center" wrapText="1"/>
    </xf>
    <xf numFmtId="0" fontId="52" fillId="0" borderId="0" xfId="0" applyFont="1" applyAlignment="1">
      <alignment vertical="center"/>
    </xf>
    <xf numFmtId="0" fontId="52" fillId="0" borderId="0" xfId="0" applyFont="1" applyAlignment="1">
      <alignment horizontal="right"/>
    </xf>
    <xf numFmtId="0" fontId="52" fillId="0" borderId="0" xfId="0" applyFont="1" applyAlignment="1">
      <alignment horizontal="right" vertical="center"/>
    </xf>
    <xf numFmtId="170" fontId="11" fillId="2" borderId="0" xfId="4" applyNumberFormat="1" applyFont="1" applyFill="1" applyBorder="1" applyAlignment="1">
      <alignment horizontal="right"/>
    </xf>
    <xf numFmtId="10" fontId="13" fillId="9" borderId="2" xfId="0" applyNumberFormat="1" applyFont="1" applyFill="1" applyBorder="1" applyAlignment="1">
      <alignment horizontal="center"/>
    </xf>
    <xf numFmtId="10" fontId="13" fillId="9" borderId="2" xfId="3" applyNumberFormat="1" applyFont="1" applyFill="1" applyBorder="1" applyAlignment="1">
      <alignment horizontal="center"/>
    </xf>
    <xf numFmtId="0" fontId="72" fillId="2" borderId="0" xfId="0" applyFont="1" applyFill="1"/>
    <xf numFmtId="0" fontId="66" fillId="2" borderId="0" xfId="0" applyFont="1" applyFill="1" applyAlignment="1">
      <alignment horizontal="left"/>
    </xf>
    <xf numFmtId="0" fontId="66" fillId="2" borderId="0" xfId="0" applyFont="1" applyFill="1" applyAlignment="1">
      <alignment horizontal="right"/>
    </xf>
    <xf numFmtId="0" fontId="14" fillId="0" borderId="7" xfId="0" applyFont="1" applyBorder="1" applyAlignment="1">
      <alignment horizontal="left" vertical="center" wrapText="1"/>
    </xf>
    <xf numFmtId="0" fontId="8" fillId="13" borderId="0" xfId="0" applyFont="1" applyFill="1" applyAlignment="1">
      <alignment horizontal="left" vertical="center"/>
    </xf>
    <xf numFmtId="3" fontId="13" fillId="0" borderId="0" xfId="0" applyNumberFormat="1" applyFont="1" applyAlignment="1">
      <alignment horizontal="center"/>
    </xf>
    <xf numFmtId="0" fontId="8" fillId="13" borderId="2" xfId="0" applyFont="1" applyFill="1" applyBorder="1" applyAlignment="1">
      <alignment horizontal="left"/>
    </xf>
    <xf numFmtId="171" fontId="11" fillId="0" borderId="2" xfId="0" applyNumberFormat="1" applyFont="1" applyBorder="1" applyAlignment="1">
      <alignment horizontal="right"/>
    </xf>
    <xf numFmtId="0" fontId="11" fillId="0" borderId="2" xfId="0" applyFont="1" applyBorder="1" applyAlignment="1">
      <alignment horizontal="left" indent="2"/>
    </xf>
    <xf numFmtId="171" fontId="11" fillId="2" borderId="0" xfId="4" applyNumberFormat="1" applyFont="1" applyFill="1" applyBorder="1" applyAlignment="1">
      <alignment horizontal="right"/>
    </xf>
    <xf numFmtId="3" fontId="10" fillId="0" borderId="0" xfId="0" quotePrefix="1" applyNumberFormat="1" applyFont="1" applyAlignment="1">
      <alignment horizontal="center" wrapText="1"/>
    </xf>
    <xf numFmtId="3" fontId="10" fillId="0" borderId="0" xfId="0" applyNumberFormat="1" applyFont="1" applyAlignment="1">
      <alignment horizontal="center" wrapText="1"/>
    </xf>
    <xf numFmtId="0" fontId="14" fillId="2" borderId="0" xfId="0" applyFont="1" applyFill="1" applyAlignment="1">
      <alignment horizontal="left" indent="1"/>
    </xf>
    <xf numFmtId="9" fontId="10" fillId="0" borderId="0" xfId="0" quotePrefix="1" applyNumberFormat="1" applyFont="1" applyAlignment="1">
      <alignment horizontal="center" wrapText="1"/>
    </xf>
    <xf numFmtId="9" fontId="10" fillId="10" borderId="2" xfId="3" applyFont="1" applyFill="1" applyBorder="1" applyAlignment="1">
      <alignment horizontal="center"/>
    </xf>
    <xf numFmtId="0" fontId="8" fillId="13" borderId="2" xfId="0" applyFont="1" applyFill="1" applyBorder="1" applyAlignment="1">
      <alignment horizontal="left" vertical="center"/>
    </xf>
    <xf numFmtId="0" fontId="19" fillId="2" borderId="7" xfId="0" applyFont="1" applyFill="1" applyBorder="1" applyAlignment="1">
      <alignment horizontal="left" vertical="center" wrapText="1"/>
    </xf>
    <xf numFmtId="166" fontId="10" fillId="9" borderId="2" xfId="3" applyNumberFormat="1" applyFont="1" applyFill="1" applyBorder="1" applyAlignment="1">
      <alignment horizontal="center" wrapText="1"/>
    </xf>
    <xf numFmtId="0" fontId="40" fillId="7" borderId="0" xfId="0" applyFont="1" applyFill="1" applyAlignment="1">
      <alignment horizontal="left" vertical="center"/>
    </xf>
    <xf numFmtId="3" fontId="11" fillId="9" borderId="2" xfId="0" quotePrefix="1" applyNumberFormat="1" applyFont="1" applyFill="1" applyBorder="1" applyAlignment="1">
      <alignment horizontal="center" wrapText="1"/>
    </xf>
    <xf numFmtId="0" fontId="12" fillId="9" borderId="2" xfId="0" applyFont="1" applyFill="1" applyBorder="1" applyAlignment="1">
      <alignment horizontal="center"/>
    </xf>
    <xf numFmtId="0" fontId="16" fillId="2" borderId="2" xfId="0" applyFont="1" applyFill="1" applyBorder="1"/>
    <xf numFmtId="0" fontId="5" fillId="6" borderId="2" xfId="0" applyFont="1" applyFill="1" applyBorder="1"/>
    <xf numFmtId="171" fontId="5" fillId="2" borderId="2" xfId="0" applyNumberFormat="1" applyFont="1" applyFill="1" applyBorder="1" applyAlignment="1">
      <alignment horizontal="right"/>
    </xf>
    <xf numFmtId="10" fontId="5" fillId="2" borderId="2" xfId="3" applyNumberFormat="1" applyFont="1" applyFill="1" applyBorder="1" applyAlignment="1">
      <alignment horizontal="right"/>
    </xf>
    <xf numFmtId="0" fontId="52" fillId="2" borderId="2" xfId="0" applyFont="1" applyFill="1" applyBorder="1" applyAlignment="1">
      <alignment horizontal="left"/>
    </xf>
    <xf numFmtId="0" fontId="5" fillId="2" borderId="2" xfId="0" applyFont="1" applyFill="1" applyBorder="1" applyAlignment="1">
      <alignment horizontal="center" vertical="center"/>
    </xf>
    <xf numFmtId="0" fontId="12" fillId="0" borderId="0" xfId="0" applyFont="1" applyAlignment="1">
      <alignment horizontal="right" vertical="center"/>
    </xf>
    <xf numFmtId="3" fontId="20" fillId="0" borderId="0" xfId="0" applyNumberFormat="1" applyFont="1" applyAlignment="1">
      <alignment horizontal="center" vertical="center"/>
    </xf>
    <xf numFmtId="0" fontId="10" fillId="3" borderId="0" xfId="0" applyFont="1" applyFill="1" applyAlignment="1">
      <alignment horizontal="left"/>
    </xf>
    <xf numFmtId="3" fontId="11" fillId="0" borderId="0" xfId="0" applyNumberFormat="1" applyFont="1" applyAlignment="1">
      <alignment horizontal="right" wrapText="1"/>
    </xf>
    <xf numFmtId="0" fontId="9" fillId="13" borderId="0" xfId="0" applyFont="1" applyFill="1" applyAlignment="1">
      <alignment horizontal="left" vertical="center"/>
    </xf>
    <xf numFmtId="0" fontId="9" fillId="13" borderId="0" xfId="0" applyFont="1" applyFill="1" applyAlignment="1">
      <alignment horizontal="center" vertical="center"/>
    </xf>
    <xf numFmtId="0" fontId="9" fillId="13" borderId="0" xfId="0" applyFont="1" applyFill="1" applyAlignment="1">
      <alignment horizontal="right" vertical="center"/>
    </xf>
    <xf numFmtId="171" fontId="10" fillId="9" borderId="2" xfId="4" applyNumberFormat="1" applyFont="1" applyFill="1" applyBorder="1" applyAlignment="1">
      <alignment horizontal="center"/>
    </xf>
    <xf numFmtId="166" fontId="16" fillId="2" borderId="0" xfId="0" applyNumberFormat="1" applyFont="1" applyFill="1" applyAlignment="1">
      <alignment horizontal="right" vertical="center"/>
    </xf>
    <xf numFmtId="0" fontId="5" fillId="2" borderId="2" xfId="0" quotePrefix="1" applyFont="1" applyFill="1" applyBorder="1" applyAlignment="1">
      <alignment horizontal="right"/>
    </xf>
    <xf numFmtId="166" fontId="5" fillId="2" borderId="2" xfId="3" quotePrefix="1" applyNumberFormat="1" applyFont="1" applyFill="1" applyBorder="1" applyAlignment="1">
      <alignment horizontal="right"/>
    </xf>
    <xf numFmtId="14" fontId="16" fillId="2" borderId="0" xfId="0" applyNumberFormat="1" applyFont="1" applyFill="1" applyAlignment="1">
      <alignment horizontal="center" vertical="center"/>
    </xf>
    <xf numFmtId="2" fontId="11" fillId="2" borderId="2" xfId="0" applyNumberFormat="1" applyFont="1" applyFill="1" applyBorder="1" applyAlignment="1">
      <alignment horizontal="right" wrapText="1"/>
    </xf>
    <xf numFmtId="2" fontId="5" fillId="2" borderId="2" xfId="0" applyNumberFormat="1" applyFont="1" applyFill="1" applyBorder="1" applyAlignment="1">
      <alignment horizontal="right"/>
    </xf>
    <xf numFmtId="2" fontId="5" fillId="0" borderId="2" xfId="0" applyNumberFormat="1" applyFont="1" applyBorder="1" applyAlignment="1">
      <alignment horizontal="right"/>
    </xf>
    <xf numFmtId="165" fontId="10" fillId="10" borderId="2" xfId="0" applyNumberFormat="1" applyFont="1" applyFill="1" applyBorder="1" applyAlignment="1">
      <alignment horizontal="center"/>
    </xf>
    <xf numFmtId="9" fontId="11" fillId="2" borderId="2" xfId="0" applyNumberFormat="1" applyFont="1" applyFill="1" applyBorder="1" applyAlignment="1">
      <alignment horizontal="right"/>
    </xf>
    <xf numFmtId="171" fontId="20" fillId="4" borderId="0" xfId="0" applyNumberFormat="1" applyFont="1" applyFill="1" applyAlignment="1">
      <alignment horizontal="left" vertical="center"/>
    </xf>
    <xf numFmtId="171" fontId="20" fillId="4" borderId="0" xfId="0" applyNumberFormat="1" applyFont="1" applyFill="1" applyAlignment="1">
      <alignment horizontal="right" vertical="center"/>
    </xf>
    <xf numFmtId="171" fontId="20" fillId="14" borderId="0" xfId="0" applyNumberFormat="1" applyFont="1" applyFill="1" applyAlignment="1">
      <alignment horizontal="left" vertical="center"/>
    </xf>
    <xf numFmtId="171" fontId="20" fillId="14" borderId="0" xfId="0" applyNumberFormat="1" applyFont="1" applyFill="1" applyAlignment="1">
      <alignment horizontal="right" vertical="center"/>
    </xf>
    <xf numFmtId="176" fontId="20" fillId="14" borderId="0" xfId="0" applyNumberFormat="1" applyFont="1" applyFill="1" applyAlignment="1">
      <alignment horizontal="right" vertical="center"/>
    </xf>
    <xf numFmtId="3" fontId="11" fillId="2" borderId="0" xfId="0" applyNumberFormat="1" applyFont="1" applyFill="1" applyAlignment="1">
      <alignment horizontal="right"/>
    </xf>
    <xf numFmtId="171" fontId="11" fillId="9" borderId="2" xfId="0" applyNumberFormat="1" applyFont="1" applyFill="1" applyBorder="1" applyAlignment="1">
      <alignment horizontal="center"/>
    </xf>
    <xf numFmtId="171" fontId="5" fillId="9" borderId="2" xfId="0" applyNumberFormat="1" applyFont="1" applyFill="1" applyBorder="1" applyAlignment="1">
      <alignment horizontal="center"/>
    </xf>
    <xf numFmtId="166" fontId="5" fillId="9" borderId="2" xfId="3" applyNumberFormat="1" applyFont="1" applyFill="1" applyBorder="1" applyAlignment="1">
      <alignment horizontal="center"/>
    </xf>
    <xf numFmtId="3" fontId="5" fillId="2" borderId="0" xfId="0" applyNumberFormat="1" applyFont="1" applyFill="1" applyAlignment="1">
      <alignment horizontal="right"/>
    </xf>
    <xf numFmtId="3" fontId="5" fillId="0" borderId="0" xfId="0" applyNumberFormat="1" applyFont="1" applyAlignment="1">
      <alignment horizontal="right"/>
    </xf>
    <xf numFmtId="3" fontId="5" fillId="0" borderId="2" xfId="0" applyNumberFormat="1" applyFont="1" applyBorder="1" applyAlignment="1">
      <alignment horizontal="right" wrapText="1"/>
    </xf>
    <xf numFmtId="0" fontId="10" fillId="2" borderId="0" xfId="0" applyFont="1" applyFill="1" applyAlignment="1">
      <alignment horizontal="left" vertical="center"/>
    </xf>
    <xf numFmtId="0" fontId="11" fillId="0" borderId="0" xfId="0" applyFont="1" applyAlignment="1">
      <alignment vertical="center"/>
    </xf>
    <xf numFmtId="0" fontId="11" fillId="2" borderId="0" xfId="0" applyFont="1" applyFill="1" applyAlignment="1">
      <alignment vertical="center" wrapText="1"/>
    </xf>
    <xf numFmtId="0" fontId="10" fillId="2" borderId="0" xfId="0" applyFont="1" applyFill="1" applyAlignment="1">
      <alignment vertical="center"/>
    </xf>
    <xf numFmtId="166" fontId="20" fillId="4" borderId="0" xfId="3" applyNumberFormat="1" applyFont="1" applyFill="1" applyAlignment="1">
      <alignment horizontal="center" vertical="center"/>
    </xf>
    <xf numFmtId="10" fontId="20" fillId="4" borderId="0" xfId="3" applyNumberFormat="1" applyFont="1" applyFill="1" applyAlignment="1">
      <alignment horizontal="center" vertical="center"/>
    </xf>
    <xf numFmtId="166" fontId="20" fillId="4" borderId="0" xfId="3" applyNumberFormat="1" applyFont="1" applyFill="1" applyAlignment="1">
      <alignment horizontal="center" vertical="center" wrapText="1"/>
    </xf>
    <xf numFmtId="0" fontId="6" fillId="7" borderId="0" xfId="0" applyFont="1" applyFill="1" applyAlignment="1">
      <alignment horizontal="right" vertical="center"/>
    </xf>
    <xf numFmtId="166" fontId="10" fillId="10" borderId="2" xfId="0" applyNumberFormat="1" applyFont="1" applyFill="1" applyBorder="1" applyAlignment="1">
      <alignment horizontal="center"/>
    </xf>
    <xf numFmtId="4" fontId="10" fillId="9" borderId="2" xfId="0" applyNumberFormat="1" applyFont="1" applyFill="1" applyBorder="1" applyAlignment="1">
      <alignment horizontal="center" wrapText="1"/>
    </xf>
    <xf numFmtId="0" fontId="11" fillId="2" borderId="4" xfId="0" applyFont="1" applyFill="1" applyBorder="1" applyAlignment="1">
      <alignment horizontal="left" indent="1"/>
    </xf>
    <xf numFmtId="0" fontId="11" fillId="2" borderId="3" xfId="0" applyFont="1" applyFill="1" applyBorder="1" applyAlignment="1">
      <alignment horizontal="left" indent="1"/>
    </xf>
    <xf numFmtId="9" fontId="13" fillId="9" borderId="3" xfId="0" applyNumberFormat="1" applyFont="1" applyFill="1" applyBorder="1" applyAlignment="1">
      <alignment horizontal="center"/>
    </xf>
    <xf numFmtId="0" fontId="11" fillId="3" borderId="4" xfId="0" applyFont="1" applyFill="1" applyBorder="1" applyAlignment="1">
      <alignment horizontal="left"/>
    </xf>
    <xf numFmtId="169" fontId="13" fillId="0" borderId="4" xfId="0" applyNumberFormat="1" applyFont="1" applyBorder="1" applyAlignment="1">
      <alignment horizontal="center"/>
    </xf>
    <xf numFmtId="9" fontId="5" fillId="2" borderId="3" xfId="0" applyNumberFormat="1" applyFont="1" applyFill="1" applyBorder="1" applyAlignment="1">
      <alignment horizontal="right"/>
    </xf>
    <xf numFmtId="3" fontId="5" fillId="2" borderId="0" xfId="0" quotePrefix="1" applyNumberFormat="1" applyFont="1" applyFill="1" applyAlignment="1">
      <alignment horizontal="right"/>
    </xf>
    <xf numFmtId="0" fontId="0" fillId="0" borderId="0" xfId="0" applyAlignment="1">
      <alignment horizontal="center"/>
    </xf>
    <xf numFmtId="0" fontId="8" fillId="7" borderId="0" xfId="0" applyFont="1" applyFill="1" applyAlignment="1">
      <alignment horizontal="left" vertical="center"/>
    </xf>
    <xf numFmtId="0" fontId="8" fillId="2" borderId="0" xfId="0" applyFont="1" applyFill="1" applyAlignment="1">
      <alignment horizontal="left" vertical="center"/>
    </xf>
    <xf numFmtId="0" fontId="55" fillId="2" borderId="0" xfId="0" applyFont="1" applyFill="1" applyAlignment="1">
      <alignment horizontal="left" vertical="center" wrapText="1"/>
    </xf>
    <xf numFmtId="0" fontId="57" fillId="2" borderId="0" xfId="0" applyFont="1" applyFill="1" applyAlignment="1">
      <alignment horizontal="left" vertical="center"/>
    </xf>
    <xf numFmtId="0" fontId="56" fillId="0" borderId="0" xfId="0" applyFont="1" applyAlignment="1">
      <alignment horizontal="left" wrapText="1"/>
    </xf>
    <xf numFmtId="0" fontId="56" fillId="0" borderId="0" xfId="0" applyFont="1" applyAlignment="1">
      <alignment horizontal="left"/>
    </xf>
    <xf numFmtId="0" fontId="54" fillId="2" borderId="0" xfId="0" applyFont="1" applyFill="1" applyAlignment="1">
      <alignment horizontal="left" vertical="center" wrapText="1"/>
    </xf>
    <xf numFmtId="0" fontId="45" fillId="0" borderId="0" xfId="0" applyFont="1" applyAlignment="1">
      <alignment horizontal="left"/>
    </xf>
    <xf numFmtId="0" fontId="46" fillId="11" borderId="0" xfId="0" applyFont="1" applyFill="1" applyAlignment="1">
      <alignment horizontal="center" vertical="center"/>
    </xf>
    <xf numFmtId="0" fontId="56" fillId="0" borderId="0" xfId="0" applyFont="1" applyAlignment="1">
      <alignment wrapText="1"/>
    </xf>
    <xf numFmtId="0" fontId="6" fillId="13" borderId="0" xfId="0" applyFont="1" applyFill="1" applyAlignment="1">
      <alignment horizontal="left" vertical="center"/>
    </xf>
    <xf numFmtId="0" fontId="52" fillId="2" borderId="3" xfId="0" applyFont="1" applyFill="1" applyBorder="1" applyAlignment="1">
      <alignment horizontal="left" wrapText="1"/>
    </xf>
    <xf numFmtId="0" fontId="6" fillId="7" borderId="0" xfId="0" applyFont="1" applyFill="1" applyAlignment="1">
      <alignment horizontal="left" vertical="center"/>
    </xf>
    <xf numFmtId="0" fontId="52" fillId="2" borderId="0" xfId="0" applyFont="1" applyFill="1" applyAlignment="1">
      <alignment horizontal="left" wrapText="1"/>
    </xf>
    <xf numFmtId="0" fontId="60" fillId="2" borderId="0" xfId="0" applyFont="1" applyFill="1" applyAlignment="1">
      <alignment horizontal="left" vertical="top" wrapText="1"/>
    </xf>
    <xf numFmtId="0" fontId="6" fillId="7" borderId="0" xfId="0" applyFont="1" applyFill="1" applyAlignment="1">
      <alignment horizontal="right" vertical="center"/>
    </xf>
    <xf numFmtId="0" fontId="6" fillId="7" borderId="0" xfId="0" applyFont="1" applyFill="1" applyAlignment="1">
      <alignment horizontal="center" vertical="center"/>
    </xf>
    <xf numFmtId="0" fontId="5" fillId="2" borderId="2" xfId="0" applyFont="1" applyFill="1" applyBorder="1" applyAlignment="1">
      <alignment horizontal="right"/>
    </xf>
    <xf numFmtId="0" fontId="19" fillId="2" borderId="2" xfId="0" applyFont="1" applyFill="1" applyBorder="1" applyAlignment="1">
      <alignment horizontal="right"/>
    </xf>
    <xf numFmtId="0" fontId="9" fillId="7" borderId="0" xfId="0" applyFont="1" applyFill="1" applyAlignment="1">
      <alignment horizontal="right" vertical="center"/>
    </xf>
    <xf numFmtId="0" fontId="5" fillId="2" borderId="2" xfId="0" applyFont="1" applyFill="1" applyBorder="1" applyAlignment="1">
      <alignment horizontal="right" vertical="center"/>
    </xf>
    <xf numFmtId="1" fontId="19" fillId="2" borderId="2" xfId="0" applyNumberFormat="1" applyFont="1" applyFill="1" applyBorder="1" applyAlignment="1">
      <alignment horizontal="right"/>
    </xf>
    <xf numFmtId="0" fontId="10" fillId="9" borderId="2" xfId="0" applyFont="1" applyFill="1" applyBorder="1" applyAlignment="1">
      <alignment horizontal="center"/>
    </xf>
    <xf numFmtId="166" fontId="13" fillId="9" borderId="2" xfId="0" applyNumberFormat="1" applyFont="1" applyFill="1" applyBorder="1" applyAlignment="1">
      <alignment horizontal="center"/>
    </xf>
    <xf numFmtId="166" fontId="5" fillId="2" borderId="2" xfId="0" quotePrefix="1" applyNumberFormat="1" applyFont="1" applyFill="1" applyBorder="1" applyAlignment="1">
      <alignment horizontal="right"/>
    </xf>
    <xf numFmtId="0" fontId="0" fillId="0" borderId="2" xfId="0" applyBorder="1" applyAlignment="1">
      <alignment horizontal="right"/>
    </xf>
    <xf numFmtId="0" fontId="13" fillId="2" borderId="2" xfId="0" applyFont="1" applyFill="1" applyBorder="1" applyAlignment="1">
      <alignment horizontal="right"/>
    </xf>
    <xf numFmtId="0" fontId="5" fillId="0" borderId="2" xfId="0" applyFont="1" applyBorder="1" applyAlignment="1">
      <alignment horizontal="right"/>
    </xf>
    <xf numFmtId="0" fontId="9" fillId="7" borderId="0" xfId="0" applyFont="1" applyFill="1" applyAlignment="1">
      <alignment horizontal="center" vertical="center"/>
    </xf>
    <xf numFmtId="0" fontId="11" fillId="2" borderId="2" xfId="0" applyFont="1" applyFill="1" applyBorder="1" applyAlignment="1">
      <alignment horizontal="right"/>
    </xf>
    <xf numFmtId="0" fontId="52" fillId="2" borderId="3" xfId="0" applyFont="1" applyFill="1" applyBorder="1" applyAlignment="1">
      <alignment horizontal="left"/>
    </xf>
    <xf numFmtId="1" fontId="5" fillId="2" borderId="2" xfId="0" quotePrefix="1" applyNumberFormat="1" applyFont="1" applyFill="1" applyBorder="1" applyAlignment="1">
      <alignment horizontal="right"/>
    </xf>
    <xf numFmtId="0" fontId="51" fillId="2" borderId="3" xfId="0" applyFont="1" applyFill="1" applyBorder="1" applyAlignment="1">
      <alignment horizontal="left" wrapText="1"/>
    </xf>
    <xf numFmtId="3" fontId="11" fillId="2" borderId="2" xfId="0" applyNumberFormat="1" applyFont="1" applyFill="1" applyBorder="1" applyAlignment="1">
      <alignment horizontal="right"/>
    </xf>
    <xf numFmtId="3" fontId="10" fillId="9" borderId="2" xfId="0" applyNumberFormat="1" applyFont="1" applyFill="1" applyBorder="1" applyAlignment="1">
      <alignment horizontal="center"/>
    </xf>
    <xf numFmtId="9" fontId="13" fillId="9" borderId="2" xfId="0" applyNumberFormat="1" applyFont="1" applyFill="1" applyBorder="1" applyAlignment="1">
      <alignment horizontal="center"/>
    </xf>
    <xf numFmtId="166" fontId="13" fillId="9" borderId="2" xfId="3" applyNumberFormat="1" applyFont="1" applyFill="1" applyBorder="1" applyAlignment="1">
      <alignment horizontal="center"/>
    </xf>
    <xf numFmtId="0" fontId="13" fillId="9" borderId="2" xfId="0" applyFont="1" applyFill="1" applyBorder="1" applyAlignment="1">
      <alignment horizontal="center"/>
    </xf>
    <xf numFmtId="1" fontId="13" fillId="9" borderId="2" xfId="0" quotePrefix="1" applyNumberFormat="1" applyFont="1" applyFill="1" applyBorder="1" applyAlignment="1">
      <alignment horizontal="center"/>
    </xf>
    <xf numFmtId="3" fontId="13" fillId="9" borderId="2" xfId="0" applyNumberFormat="1" applyFont="1" applyFill="1" applyBorder="1" applyAlignment="1">
      <alignment horizontal="center"/>
    </xf>
    <xf numFmtId="3" fontId="13" fillId="9" borderId="2" xfId="0" quotePrefix="1" applyNumberFormat="1" applyFont="1" applyFill="1" applyBorder="1" applyAlignment="1">
      <alignment horizontal="center"/>
    </xf>
    <xf numFmtId="3" fontId="19" fillId="2" borderId="2" xfId="0" applyNumberFormat="1" applyFont="1" applyFill="1" applyBorder="1" applyAlignment="1">
      <alignment horizontal="right"/>
    </xf>
    <xf numFmtId="0" fontId="50" fillId="2" borderId="0" xfId="0" applyFont="1" applyFill="1" applyAlignment="1">
      <alignment horizontal="left" vertical="top" wrapText="1"/>
    </xf>
    <xf numFmtId="10" fontId="9" fillId="7" borderId="0" xfId="0" applyNumberFormat="1" applyFont="1" applyFill="1" applyAlignment="1">
      <alignment horizontal="center" vertical="center"/>
    </xf>
    <xf numFmtId="3" fontId="11" fillId="2" borderId="4" xfId="0" applyNumberFormat="1" applyFont="1" applyFill="1" applyBorder="1" applyAlignment="1">
      <alignment horizontal="right"/>
    </xf>
    <xf numFmtId="0" fontId="13" fillId="2" borderId="2" xfId="0" applyFont="1" applyFill="1" applyBorder="1" applyAlignment="1">
      <alignment horizontal="right" vertical="center"/>
    </xf>
    <xf numFmtId="9" fontId="13" fillId="9" borderId="2" xfId="3" applyFont="1" applyFill="1" applyBorder="1" applyAlignment="1">
      <alignment horizontal="center"/>
    </xf>
    <xf numFmtId="166" fontId="5" fillId="2" borderId="2" xfId="3" applyNumberFormat="1" applyFont="1" applyFill="1" applyBorder="1" applyAlignment="1">
      <alignment horizontal="right" wrapText="1"/>
    </xf>
    <xf numFmtId="9" fontId="19" fillId="4" borderId="2" xfId="0" applyNumberFormat="1" applyFont="1" applyFill="1" applyBorder="1" applyAlignment="1">
      <alignment horizontal="right"/>
    </xf>
    <xf numFmtId="166" fontId="5" fillId="0" borderId="2" xfId="0" applyNumberFormat="1" applyFont="1" applyBorder="1" applyAlignment="1">
      <alignment horizontal="right"/>
    </xf>
    <xf numFmtId="165" fontId="13" fillId="9" borderId="2" xfId="0" applyNumberFormat="1" applyFont="1" applyFill="1" applyBorder="1" applyAlignment="1">
      <alignment horizontal="center"/>
    </xf>
    <xf numFmtId="166" fontId="5" fillId="2" borderId="2" xfId="3" applyNumberFormat="1" applyFont="1" applyFill="1" applyBorder="1" applyAlignment="1">
      <alignment horizontal="right"/>
    </xf>
    <xf numFmtId="166" fontId="5" fillId="2" borderId="2" xfId="0" applyNumberFormat="1" applyFont="1" applyFill="1" applyBorder="1" applyAlignment="1">
      <alignment horizontal="right"/>
    </xf>
    <xf numFmtId="166" fontId="11" fillId="2" borderId="2" xfId="3" applyNumberFormat="1" applyFont="1" applyFill="1" applyBorder="1" applyAlignment="1">
      <alignment horizontal="right"/>
    </xf>
    <xf numFmtId="9" fontId="11" fillId="2" borderId="2" xfId="3" applyFont="1" applyFill="1" applyBorder="1" applyAlignment="1">
      <alignment horizontal="right"/>
    </xf>
    <xf numFmtId="9" fontId="5" fillId="2" borderId="2" xfId="3" applyFont="1" applyFill="1" applyBorder="1" applyAlignment="1">
      <alignment horizontal="right" wrapText="1"/>
    </xf>
    <xf numFmtId="9" fontId="5" fillId="0" borderId="2" xfId="0" applyNumberFormat="1" applyFont="1" applyBorder="1" applyAlignment="1">
      <alignment horizontal="right"/>
    </xf>
    <xf numFmtId="166" fontId="5" fillId="2" borderId="2" xfId="6" applyNumberFormat="1" applyFont="1" applyFill="1" applyBorder="1" applyAlignment="1">
      <alignment horizontal="right"/>
    </xf>
    <xf numFmtId="9" fontId="5" fillId="2" borderId="2" xfId="0" applyNumberFormat="1" applyFont="1" applyFill="1" applyBorder="1" applyAlignment="1">
      <alignment horizontal="right"/>
    </xf>
    <xf numFmtId="9" fontId="5" fillId="2" borderId="2" xfId="6" applyFont="1" applyFill="1" applyBorder="1" applyAlignment="1">
      <alignment horizontal="right"/>
    </xf>
    <xf numFmtId="166" fontId="5" fillId="0" borderId="2" xfId="6" applyNumberFormat="1" applyFont="1" applyFill="1" applyBorder="1" applyAlignment="1">
      <alignment horizontal="right"/>
    </xf>
    <xf numFmtId="9" fontId="5" fillId="2" borderId="2" xfId="3" applyFont="1" applyFill="1" applyBorder="1" applyAlignment="1">
      <alignment horizontal="right"/>
    </xf>
    <xf numFmtId="0" fontId="13" fillId="9" borderId="2" xfId="0" quotePrefix="1" applyFont="1" applyFill="1" applyBorder="1" applyAlignment="1">
      <alignment horizontal="center"/>
    </xf>
    <xf numFmtId="166" fontId="13" fillId="9" borderId="2" xfId="0" quotePrefix="1" applyNumberFormat="1" applyFont="1" applyFill="1" applyBorder="1" applyAlignment="1">
      <alignment horizontal="center"/>
    </xf>
    <xf numFmtId="0" fontId="9" fillId="7" borderId="4" xfId="0" applyFont="1" applyFill="1" applyBorder="1" applyAlignment="1">
      <alignment horizontal="center" vertical="center"/>
    </xf>
    <xf numFmtId="0" fontId="9" fillId="7" borderId="4" xfId="0" applyFont="1" applyFill="1" applyBorder="1" applyAlignment="1">
      <alignment horizontal="right" vertical="center"/>
    </xf>
    <xf numFmtId="0" fontId="51" fillId="0" borderId="3" xfId="0" applyFont="1" applyBorder="1" applyAlignment="1">
      <alignment horizontal="left" wrapText="1"/>
    </xf>
    <xf numFmtId="166" fontId="19" fillId="4" borderId="2" xfId="0" applyNumberFormat="1" applyFont="1" applyFill="1" applyBorder="1" applyAlignment="1">
      <alignment horizontal="right"/>
    </xf>
    <xf numFmtId="0" fontId="19" fillId="4" borderId="2" xfId="0" applyFont="1" applyFill="1" applyBorder="1" applyAlignment="1">
      <alignment horizontal="right"/>
    </xf>
    <xf numFmtId="0" fontId="52" fillId="0" borderId="0" xfId="0" applyFont="1" applyAlignment="1">
      <alignment horizontal="left" vertical="top" wrapText="1"/>
    </xf>
    <xf numFmtId="10" fontId="9" fillId="7" borderId="4" xfId="0" applyNumberFormat="1" applyFont="1" applyFill="1" applyBorder="1" applyAlignment="1">
      <alignment horizontal="center" vertical="center"/>
    </xf>
    <xf numFmtId="0" fontId="13" fillId="2" borderId="0" xfId="0" applyFont="1" applyFill="1" applyAlignment="1">
      <alignment horizontal="left" vertical="top"/>
    </xf>
    <xf numFmtId="0" fontId="65" fillId="2" borderId="3" xfId="0" applyFont="1" applyFill="1" applyBorder="1" applyAlignment="1">
      <alignment horizontal="left" wrapText="1"/>
    </xf>
    <xf numFmtId="0" fontId="65" fillId="0" borderId="3" xfId="0" applyFont="1" applyBorder="1" applyAlignment="1">
      <alignment horizontal="left" wrapText="1"/>
    </xf>
    <xf numFmtId="0" fontId="25" fillId="4" borderId="0" xfId="0" applyFont="1" applyFill="1" applyAlignment="1">
      <alignment horizontal="left" vertical="top" wrapText="1"/>
    </xf>
    <xf numFmtId="0" fontId="20" fillId="4" borderId="0" xfId="0" applyFont="1" applyFill="1" applyAlignment="1">
      <alignment horizontal="left" vertical="top" wrapText="1"/>
    </xf>
    <xf numFmtId="0" fontId="16" fillId="2" borderId="0" xfId="0" applyFont="1" applyFill="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vertical="top"/>
    </xf>
    <xf numFmtId="0" fontId="52" fillId="0" borderId="3" xfId="0" applyFont="1" applyBorder="1" applyAlignment="1">
      <alignment horizontal="left" wrapText="1"/>
    </xf>
    <xf numFmtId="0" fontId="50" fillId="3" borderId="3" xfId="0" applyFont="1" applyFill="1" applyBorder="1" applyAlignment="1">
      <alignment horizontal="left" wrapText="1"/>
    </xf>
    <xf numFmtId="0" fontId="11" fillId="4" borderId="0" xfId="0" applyFont="1" applyFill="1" applyAlignment="1">
      <alignment horizontal="right"/>
    </xf>
    <xf numFmtId="0" fontId="50" fillId="4" borderId="0" xfId="0" applyFont="1" applyFill="1" applyAlignment="1">
      <alignment horizontal="left" wrapText="1"/>
    </xf>
    <xf numFmtId="0" fontId="50" fillId="2" borderId="3" xfId="0" applyFont="1" applyFill="1" applyBorder="1" applyAlignment="1">
      <alignment horizontal="left" wrapText="1"/>
    </xf>
    <xf numFmtId="0" fontId="50" fillId="4" borderId="3" xfId="0" applyFont="1" applyFill="1" applyBorder="1" applyAlignment="1">
      <alignment horizontal="left"/>
    </xf>
    <xf numFmtId="0" fontId="10" fillId="4" borderId="0" xfId="0" applyFont="1" applyFill="1" applyAlignment="1">
      <alignment horizontal="left" vertical="top"/>
    </xf>
    <xf numFmtId="0" fontId="70" fillId="0" borderId="0" xfId="0" applyFont="1" applyAlignment="1">
      <alignment horizontal="left" wrapText="1"/>
    </xf>
    <xf numFmtId="0" fontId="18" fillId="0" borderId="0" xfId="0" applyFont="1" applyAlignment="1">
      <alignment horizontal="left" wrapText="1"/>
    </xf>
    <xf numFmtId="0" fontId="69" fillId="2" borderId="0" xfId="0" applyFont="1" applyFill="1" applyAlignment="1">
      <alignment horizontal="left" wrapText="1"/>
    </xf>
    <xf numFmtId="0" fontId="69" fillId="0" borderId="0" xfId="0" applyFont="1" applyAlignment="1">
      <alignment horizontal="left" wrapText="1"/>
    </xf>
    <xf numFmtId="0" fontId="69" fillId="3" borderId="0" xfId="0" applyFont="1" applyFill="1" applyAlignment="1">
      <alignment horizontal="left" wrapText="1"/>
    </xf>
    <xf numFmtId="0" fontId="69" fillId="3" borderId="0" xfId="0" applyFont="1" applyFill="1" applyAlignment="1">
      <alignment horizontal="left"/>
    </xf>
    <xf numFmtId="0" fontId="69" fillId="0" borderId="0" xfId="0" quotePrefix="1" applyFont="1" applyAlignment="1">
      <alignment horizontal="left" wrapText="1"/>
    </xf>
    <xf numFmtId="0" fontId="69" fillId="3" borderId="3" xfId="0" applyFont="1" applyFill="1" applyBorder="1" applyAlignment="1">
      <alignment horizontal="left" wrapText="1"/>
    </xf>
    <xf numFmtId="0" fontId="69" fillId="3" borderId="3" xfId="0" quotePrefix="1" applyFont="1" applyFill="1" applyBorder="1" applyAlignment="1">
      <alignment horizontal="left" wrapText="1"/>
    </xf>
    <xf numFmtId="0" fontId="13" fillId="15" borderId="7" xfId="0" applyFont="1" applyFill="1" applyBorder="1" applyAlignment="1">
      <alignment horizontal="left" vertical="center" wrapText="1"/>
    </xf>
    <xf numFmtId="0" fontId="5" fillId="12" borderId="7" xfId="0" applyFont="1" applyFill="1" applyBorder="1" applyAlignment="1">
      <alignment horizontal="left" vertical="center" wrapText="1"/>
    </xf>
    <xf numFmtId="0" fontId="10" fillId="11" borderId="7" xfId="0" applyFont="1" applyFill="1" applyBorder="1" applyAlignment="1">
      <alignment horizontal="left" vertical="center"/>
    </xf>
    <xf numFmtId="0" fontId="64" fillId="13" borderId="7" xfId="0" applyFont="1" applyFill="1" applyBorder="1" applyAlignment="1">
      <alignment vertical="center"/>
    </xf>
    <xf numFmtId="0" fontId="13" fillId="15" borderId="8" xfId="0" applyFont="1" applyFill="1" applyBorder="1" applyAlignment="1">
      <alignment horizontal="left" vertical="center" wrapText="1"/>
    </xf>
    <xf numFmtId="0" fontId="13" fillId="15" borderId="9" xfId="0" applyFont="1" applyFill="1" applyBorder="1" applyAlignment="1">
      <alignment horizontal="left" vertical="center" wrapText="1"/>
    </xf>
    <xf numFmtId="0" fontId="13" fillId="15" borderId="11" xfId="0" applyFont="1" applyFill="1" applyBorder="1" applyAlignment="1">
      <alignment horizontal="left" vertical="center" wrapText="1"/>
    </xf>
    <xf numFmtId="0" fontId="64" fillId="13" borderId="7" xfId="0" applyFont="1" applyFill="1" applyBorder="1" applyAlignment="1">
      <alignment horizontal="left" vertical="center"/>
    </xf>
    <xf numFmtId="0" fontId="13" fillId="11" borderId="7" xfId="0" applyFont="1" applyFill="1" applyBorder="1" applyAlignment="1">
      <alignment horizontal="left" vertical="center" wrapText="1"/>
    </xf>
    <xf numFmtId="0" fontId="10" fillId="2" borderId="0" xfId="0" applyFont="1" applyFill="1" applyAlignment="1">
      <alignment horizontal="center" vertical="center"/>
    </xf>
    <xf numFmtId="0" fontId="10" fillId="15" borderId="7" xfId="0" applyFont="1" applyFill="1" applyBorder="1" applyAlignment="1">
      <alignment horizontal="left" vertical="center" wrapText="1"/>
    </xf>
  </cellXfs>
  <cellStyles count="9">
    <cellStyle name="Comma" xfId="4" builtinId="3"/>
    <cellStyle name="Comma 2" xfId="1" builtinId="0"/>
    <cellStyle name="Comma 3" xfId="5" builtinId="0"/>
    <cellStyle name="Hyperlink" xfId="7" builtinId="8"/>
    <cellStyle name="Normal" xfId="0" builtinId="0"/>
    <cellStyle name="Normal 2" xfId="2" builtinId="0"/>
    <cellStyle name="Normal 2 2" xfId="8" builtinId="0"/>
    <cellStyle name="Per cent" xfId="3" builtinId="5"/>
    <cellStyle name="Percent 2" xfId="6" builtinId="0"/>
  </cellStyles>
  <dxfs count="5">
    <dxf>
      <font>
        <color rgb="FF9C0006"/>
      </font>
      <fill>
        <patternFill>
          <bgColor rgb="FFFFC7CE"/>
        </patternFill>
      </fill>
    </dxf>
    <dxf>
      <font>
        <color rgb="FF006100"/>
      </font>
      <fill>
        <patternFill>
          <bgColor rgb="FFC6EFCE"/>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s>
  <tableStyles count="0" defaultTableStyle="TableStyleMedium2" defaultPivotStyle="PivotStyleLight16"/>
  <colors>
    <mruColors>
      <color rgb="FFFECEE0"/>
      <color rgb="FF74C044"/>
      <color rgb="FFE7F9FF"/>
      <color rgb="FFEA0E8A"/>
      <color rgb="FF203764"/>
      <color rgb="FF0B98D4"/>
      <color rgb="FFFF834F"/>
      <color rgb="FF00245D"/>
      <color rgb="FFF7FDFF"/>
      <color rgb="FFF2F2F2"/>
    </mruColors>
  </colors>
  <extLst>
    <ext uri="{EB79DEF2-80B8-43e5-95BD-54CBDDF9020C}">
      <x14:slicerStyles xmlns:x14="http://schemas.microsoft.com/office/spreadsheetml/2009/9/main" defaultSlicerStyle="SlicerStyleLight1"/>
    </ext>
    <ext uri="{9260A510-F301-46a8-8635-F512D64BE5F5}">
      <x15:timelineStyles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theme" Target="theme/theme1.xml" /><Relationship Id="rId21" Type="http://schemas.openxmlformats.org/officeDocument/2006/relationships/styles" Target="styles.xml" /><Relationship Id="rId22" Type="http://schemas.openxmlformats.org/officeDocument/2006/relationships/sharedStrings" Target="sharedStrings.xml" /><Relationship Id="rId23" Type="http://schemas.openxmlformats.org/officeDocument/2006/relationships/calcChain" Target="calcChain.xml" /><Relationship Id="rId24" Type="http://schemas.openxmlformats.org/officeDocument/2006/relationships/customXml" Target="../customXml/item1.xml" /><Relationship Id="rId25" Type="http://schemas.openxmlformats.org/officeDocument/2006/relationships/customXml" Target="../customXml/item2.xml" /><Relationship Id="rId26" Type="http://schemas.openxmlformats.org/officeDocument/2006/relationships/customXml" Target="../customXml/item3.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&#65279;<?xml version="1.0" encoding="utf-8"?><Relationships xmlns="http://schemas.openxmlformats.org/package/2006/relationships"><Relationship Id="rId1" Type="http://schemas.openxmlformats.org/officeDocument/2006/relationships/image" Target="../media/image1.jpeg" /></Relationships>
</file>

<file path=xl/drawings/_rels/drawing10.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5.png" /></Relationships>
</file>

<file path=xl/drawings/_rels/drawing11.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3.png" /></Relationships>
</file>

<file path=xl/drawings/_rels/drawing12.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4.png" /></Relationships>
</file>

<file path=xl/drawings/_rels/drawing13.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3.png" /></Relationships>
</file>

<file path=xl/drawings/_rels/drawing14.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5.png" /></Relationships>
</file>

<file path=xl/drawings/_rels/drawing15.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3.png" /></Relationships>
</file>

<file path=xl/drawings/_rels/drawing16.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4.png" /></Relationships>
</file>

<file path=xl/drawings/_rels/drawing17.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5.png" /></Relationships>
</file>

<file path=xl/drawings/_rels/drawing18.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4.png" /></Relationships>
</file>

<file path=xl/drawings/_rels/drawing19.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5.png" /></Relationships>
</file>

<file path=xl/drawings/_rels/drawing2.xml.rels>&#65279;<?xml version="1.0" encoding="utf-8"?><Relationships xmlns="http://schemas.openxmlformats.org/package/2006/relationships"><Relationship Id="rId1" Type="http://schemas.openxmlformats.org/officeDocument/2006/relationships/hyperlink" TargetMode="External" Target="http://invalid.uri" /><Relationship Id="rId10" Type="http://schemas.openxmlformats.org/officeDocument/2006/relationships/hyperlink" TargetMode="External" Target="http://invalid.uri" /><Relationship Id="rId11" Type="http://schemas.openxmlformats.org/officeDocument/2006/relationships/hyperlink" TargetMode="External" Target="http://invalid.uri" /><Relationship Id="rId12" Type="http://schemas.openxmlformats.org/officeDocument/2006/relationships/hyperlink" TargetMode="External" Target="http://invalid.uri" /><Relationship Id="rId13" Type="http://schemas.openxmlformats.org/officeDocument/2006/relationships/hyperlink" TargetMode="External" Target="http://invalid.uri" /><Relationship Id="rId14" Type="http://schemas.openxmlformats.org/officeDocument/2006/relationships/hyperlink" TargetMode="External" Target="http://invalid.uri" /><Relationship Id="rId15" Type="http://schemas.openxmlformats.org/officeDocument/2006/relationships/hyperlink" TargetMode="External" Target="http://invalid.uri" /><Relationship Id="rId16" Type="http://schemas.openxmlformats.org/officeDocument/2006/relationships/hyperlink" TargetMode="External" Target="https://cdn.ausgrid.com.au/-/media/Documents/Corporate-Reports/Ausgrid-TCFD-Report.pdf?rev=ae64958311fe4de8b50c7e3fd3e506f5" /><Relationship Id="rId17" Type="http://schemas.openxmlformats.org/officeDocument/2006/relationships/hyperlink" TargetMode="External" Target="https://www.ausgrid.com.au/-/media/Documents/Corporate-Reports/FY22-Modern-Slavery-Statement.pdf?rev=5846ffb70e414ae49224ac62a44e3a4a" /><Relationship Id="rId18" Type="http://schemas.openxmlformats.org/officeDocument/2006/relationships/hyperlink" TargetMode="External" Target="http://www.ausgrid.com.au/sustainabilityreport" /><Relationship Id="rId19" Type="http://schemas.openxmlformats.org/officeDocument/2006/relationships/hyperlink" TargetMode="External" Target="https://www.ausgrid.com.au/About-Us/Sustainability" /><Relationship Id="rId2" Type="http://schemas.openxmlformats.org/officeDocument/2006/relationships/hyperlink" TargetMode="External" Target="http://invalid.uri" /><Relationship Id="rId20" Type="http://schemas.openxmlformats.org/officeDocument/2006/relationships/hyperlink" TargetMode="External" Target="http://invalid.uri" /><Relationship Id="rId21" Type="http://schemas.openxmlformats.org/officeDocument/2006/relationships/hyperlink" Target="drawing2.xml#Ausgrid_Workforce" /><Relationship Id="rId22" Type="http://schemas.openxmlformats.org/officeDocument/2006/relationships/hyperlink" TargetMode="External" Target="http://invalid.uri" /><Relationship Id="rId23" Type="http://schemas.openxmlformats.org/officeDocument/2006/relationships/hyperlink" TargetMode="External" Target="http://invalid.uri" /><Relationship Id="rId24" Type="http://schemas.openxmlformats.org/officeDocument/2006/relationships/image" Target="../media/image2.png" /><Relationship Id="rId3" Type="http://schemas.openxmlformats.org/officeDocument/2006/relationships/hyperlink" TargetMode="External" Target="http://invalid.uri" /><Relationship Id="rId4" Type="http://schemas.openxmlformats.org/officeDocument/2006/relationships/hyperlink" TargetMode="External" Target="http://invalid.uri" /><Relationship Id="rId5" Type="http://schemas.openxmlformats.org/officeDocument/2006/relationships/hyperlink" TargetMode="External" Target="http://invalid.uri" /><Relationship Id="rId6" Type="http://schemas.openxmlformats.org/officeDocument/2006/relationships/hyperlink" TargetMode="External" Target="http://invalid.uri" /><Relationship Id="rId7" Type="http://schemas.openxmlformats.org/officeDocument/2006/relationships/hyperlink" TargetMode="External" Target="http://invalid.uri" /><Relationship Id="rId8" Type="http://schemas.openxmlformats.org/officeDocument/2006/relationships/hyperlink" TargetMode="External" Target="http://invalid.uri" /><Relationship Id="rId9" Type="http://schemas.openxmlformats.org/officeDocument/2006/relationships/hyperlink" TargetMode="External" Target="http://invalid.uri" /></Relationships>
</file>

<file path=xl/drawings/_rels/drawing3.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3.png" /></Relationships>
</file>

<file path=xl/drawings/_rels/drawing4.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4.png" /></Relationships>
</file>

<file path=xl/drawings/_rels/drawing5.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5.png" /></Relationships>
</file>

<file path=xl/drawings/_rels/drawing6.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5.png" /></Relationships>
</file>

<file path=xl/drawings/_rels/drawing7.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3.png" /></Relationships>
</file>

<file path=xl/drawings/_rels/drawing8.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4.png" /></Relationships>
</file>

<file path=xl/drawings/_rels/drawing9.xml.rels>&#65279;<?xml version="1.0" encoding="utf-8"?><Relationships xmlns="http://schemas.openxmlformats.org/package/2006/relationships"><Relationship Id="rId1" Type="http://schemas.openxmlformats.org/officeDocument/2006/relationships/hyperlink" TargetMode="External" Target="http://invalid.uri" /><Relationship Id="rId2"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31</xdr:col>
      <xdr:colOff>161925</xdr:colOff>
      <xdr:row>53</xdr:row>
      <xdr:rowOff>85725</xdr:rowOff>
    </xdr:to>
    <xdr:pic>
      <xdr:nvPicPr>
        <xdr:cNvPr id="4" name="Picture 3">
          <a:extLst>
            <a:ext uri="{FF2B5EF4-FFF2-40B4-BE49-F238E27FC236}">
              <a16:creationId xmlns:a16="http://schemas.microsoft.com/office/drawing/2014/main" id="{06545885-3905-D14C-2BBC-78E3DACF9E14}"/>
            </a:ext>
          </a:extLst>
        </xdr:cNvPr>
        <xdr:cNvPicPr>
          <a:picLocks noChangeAspect="1"/>
        </xdr:cNvPicPr>
      </xdr:nvPicPr>
      <xdr:blipFill>
        <a:blip xmlns:r="http://schemas.openxmlformats.org/officeDocument/2006/relationships" r:embed="rId1"/>
        <a:stretch>
          <a:fillRect/>
        </a:stretch>
      </xdr:blipFill>
      <xdr:spPr>
        <a:xfrm>
          <a:off x="0" y="0"/>
          <a:ext cx="17364075" cy="9763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170089</xdr:colOff>
      <xdr:row>1</xdr:row>
      <xdr:rowOff>81643</xdr:rowOff>
    </xdr:from>
    <xdr:to>
      <xdr:col>12</xdr:col>
      <xdr:colOff>1351739</xdr:colOff>
      <xdr:row>1</xdr:row>
      <xdr:rowOff>272143</xdr:rowOff>
    </xdr:to>
    <xdr:sp macro="" textlink="">
      <xdr:nvSpPr>
        <xdr:cNvPr id="6" name="TextBox 5">
          <a:hlinkClick history="0" highlightClick="0" endSnd="0"/>
          <a:extLst>
            <a:ext uri="{FF2B5EF4-FFF2-40B4-BE49-F238E27FC236}">
              <a16:creationId xmlns:a16="http://schemas.microsoft.com/office/drawing/2014/main" id="{8F22AAB4-F1A3-45EB-81D2-778AD8A6BD55}"/>
            </a:ext>
          </a:extLst>
        </xdr:cNvPr>
        <xdr:cNvSpPr txBox="1"/>
      </xdr:nvSpPr>
      <xdr:spPr>
        <a:xfrm>
          <a:off x="18124714"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9525</xdr:colOff>
      <xdr:row>0</xdr:row>
      <xdr:rowOff>114300</xdr:rowOff>
    </xdr:from>
    <xdr:to>
      <xdr:col>1</xdr:col>
      <xdr:colOff>3924300</xdr:colOff>
      <xdr:row>2</xdr:row>
      <xdr:rowOff>247650</xdr:rowOff>
    </xdr:to>
    <xdr:pic>
      <xdr:nvPicPr>
        <xdr:cNvPr id="2" name="Picture 1">
          <a:extLst>
            <a:ext uri="{FF2B5EF4-FFF2-40B4-BE49-F238E27FC236}">
              <a16:creationId xmlns:a16="http://schemas.microsoft.com/office/drawing/2014/main" id="{FF7CF47C-68AB-4DAC-BC42-AAE3C2907007}"/>
            </a:ext>
            <a:ext uri="{147F2762-F138-4A5C-976F-8EAC2B608ADB}">
              <a16:predDERef xmlns:a16="http://schemas.microsoft.com/office/drawing/2014/main" pred="{8F22AAB4-F1A3-45EB-81D2-778AD8A6BD55}"/>
            </a:ext>
          </a:extLst>
        </xdr:cNvPr>
        <xdr:cNvPicPr>
          <a:picLocks noChangeAspect="1"/>
        </xdr:cNvPicPr>
      </xdr:nvPicPr>
      <xdr:blipFill>
        <a:blip xmlns:r="http://schemas.openxmlformats.org/officeDocument/2006/relationships" r:embed="rId2"/>
        <a:stretch>
          <a:fillRect/>
        </a:stretch>
      </xdr:blipFill>
      <xdr:spPr>
        <a:xfrm>
          <a:off x="304800" y="114300"/>
          <a:ext cx="3914775" cy="14668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170089</xdr:colOff>
      <xdr:row>1</xdr:row>
      <xdr:rowOff>81643</xdr:rowOff>
    </xdr:from>
    <xdr:to>
      <xdr:col>12</xdr:col>
      <xdr:colOff>1351739</xdr:colOff>
      <xdr:row>1</xdr:row>
      <xdr:rowOff>272143</xdr:rowOff>
    </xdr:to>
    <xdr:sp macro="" textlink="">
      <xdr:nvSpPr>
        <xdr:cNvPr id="5" name="TextBox 4">
          <a:hlinkClick history="0" highlightClick="0" endSnd="0"/>
          <a:extLst>
            <a:ext uri="{FF2B5EF4-FFF2-40B4-BE49-F238E27FC236}">
              <a16:creationId xmlns:a16="http://schemas.microsoft.com/office/drawing/2014/main" id="{B6FC9029-B882-4825-A9B1-46F36040DC71}"/>
            </a:ext>
          </a:extLst>
        </xdr:cNvPr>
        <xdr:cNvSpPr txBox="1"/>
      </xdr:nvSpPr>
      <xdr:spPr>
        <a:xfrm>
          <a:off x="18124714"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1638300</xdr:colOff>
      <xdr:row>1</xdr:row>
      <xdr:rowOff>152400</xdr:rowOff>
    </xdr:from>
    <xdr:to>
      <xdr:col>1</xdr:col>
      <xdr:colOff>4121150</xdr:colOff>
      <xdr:row>1</xdr:row>
      <xdr:rowOff>828675</xdr:rowOff>
    </xdr:to>
    <xdr:pic>
      <xdr:nvPicPr>
        <xdr:cNvPr id="30" name="Picture 1">
          <a:extLst>
            <a:ext uri="{FF2B5EF4-FFF2-40B4-BE49-F238E27FC236}">
              <a16:creationId xmlns:a16="http://schemas.microsoft.com/office/drawing/2014/main" id="{144D630C-4192-4254-A85F-E7D799FD00B1}"/>
            </a:ext>
            <a:ext uri="{147F2762-F138-4A5C-976F-8EAC2B608ADB}">
              <a16:predDERef xmlns:a16="http://schemas.microsoft.com/office/drawing/2014/main" pred="{0F75E661-8986-48A7-B6FC-913E6B4522FD}"/>
            </a:ext>
          </a:extLst>
        </xdr:cNvPr>
        <xdr:cNvPicPr>
          <a:picLocks noChangeAspect="1"/>
        </xdr:cNvPicPr>
      </xdr:nvPicPr>
      <xdr:blipFill>
        <a:blip xmlns:r="http://schemas.openxmlformats.org/officeDocument/2006/relationships" r:embed="rId2"/>
        <a:stretch>
          <a:fillRect/>
        </a:stretch>
      </xdr:blipFill>
      <xdr:spPr>
        <a:xfrm>
          <a:off x="1962150" y="476250"/>
          <a:ext cx="2482850" cy="676275"/>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D39D233E-E553-5E3E-8256-D974E7FCAB3A}"/>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170089</xdr:colOff>
      <xdr:row>1</xdr:row>
      <xdr:rowOff>81643</xdr:rowOff>
    </xdr:from>
    <xdr:to>
      <xdr:col>11</xdr:col>
      <xdr:colOff>1351739</xdr:colOff>
      <xdr:row>1</xdr:row>
      <xdr:rowOff>272143</xdr:rowOff>
    </xdr:to>
    <xdr:sp macro="" textlink="">
      <xdr:nvSpPr>
        <xdr:cNvPr id="5" name="TextBox 4">
          <a:hlinkClick history="0" highlightClick="0" endSnd="0"/>
          <a:extLst>
            <a:ext uri="{FF2B5EF4-FFF2-40B4-BE49-F238E27FC236}">
              <a16:creationId xmlns:a16="http://schemas.microsoft.com/office/drawing/2014/main" id="{084FE2E8-810C-49E4-9AD0-94DE90B8F8A1}"/>
            </a:ext>
          </a:extLst>
        </xdr:cNvPr>
        <xdr:cNvSpPr txBox="1"/>
      </xdr:nvSpPr>
      <xdr:spPr>
        <a:xfrm>
          <a:off x="18124714"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635000</xdr:colOff>
      <xdr:row>1</xdr:row>
      <xdr:rowOff>82550</xdr:rowOff>
    </xdr:from>
    <xdr:to>
      <xdr:col>1</xdr:col>
      <xdr:colOff>4076700</xdr:colOff>
      <xdr:row>1</xdr:row>
      <xdr:rowOff>914400</xdr:rowOff>
    </xdr:to>
    <xdr:pic>
      <xdr:nvPicPr>
        <xdr:cNvPr id="2" name="Picture 1">
          <a:extLst>
            <a:ext uri="{FF2B5EF4-FFF2-40B4-BE49-F238E27FC236}">
              <a16:creationId xmlns:a16="http://schemas.microsoft.com/office/drawing/2014/main" id="{8E58C96C-5562-4A3D-A3FC-1DFFE55E0C49}"/>
            </a:ext>
            <a:ext uri="{147F2762-F138-4A5C-976F-8EAC2B608ADB}">
              <a16:predDERef xmlns:a16="http://schemas.microsoft.com/office/drawing/2014/main" pred="{084FE2E8-810C-49E4-9AD0-94DE90B8F8A1}"/>
            </a:ext>
          </a:extLst>
        </xdr:cNvPr>
        <xdr:cNvPicPr>
          <a:picLocks noChangeAspect="1"/>
        </xdr:cNvPicPr>
      </xdr:nvPicPr>
      <xdr:blipFill>
        <a:blip xmlns:r="http://schemas.openxmlformats.org/officeDocument/2006/relationships" r:embed="rId2"/>
        <a:srcRect l="43750" t="30833" b="30121"/>
        <a:stretch/>
      </xdr:blipFill>
      <xdr:spPr>
        <a:xfrm>
          <a:off x="952500" y="400050"/>
          <a:ext cx="3441700" cy="831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170089</xdr:colOff>
      <xdr:row>1</xdr:row>
      <xdr:rowOff>81643</xdr:rowOff>
    </xdr:from>
    <xdr:to>
      <xdr:col>12</xdr:col>
      <xdr:colOff>1351739</xdr:colOff>
      <xdr:row>1</xdr:row>
      <xdr:rowOff>272143</xdr:rowOff>
    </xdr:to>
    <xdr:sp macro="" textlink="">
      <xdr:nvSpPr>
        <xdr:cNvPr id="5" name="TextBox 4">
          <a:hlinkClick history="0" highlightClick="0" endSnd="0"/>
          <a:extLst>
            <a:ext uri="{FF2B5EF4-FFF2-40B4-BE49-F238E27FC236}">
              <a16:creationId xmlns:a16="http://schemas.microsoft.com/office/drawing/2014/main" id="{161E9731-DECB-4E1A-85A0-F7C77D4A02BF}"/>
            </a:ext>
          </a:extLst>
        </xdr:cNvPr>
        <xdr:cNvSpPr txBox="1"/>
      </xdr:nvSpPr>
      <xdr:spPr>
        <a:xfrm>
          <a:off x="20305939"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704850</xdr:colOff>
      <xdr:row>1</xdr:row>
      <xdr:rowOff>137432</xdr:rowOff>
    </xdr:from>
    <xdr:to>
      <xdr:col>1</xdr:col>
      <xdr:colOff>3190875</xdr:colOff>
      <xdr:row>1</xdr:row>
      <xdr:rowOff>807357</xdr:rowOff>
    </xdr:to>
    <xdr:pic>
      <xdr:nvPicPr>
        <xdr:cNvPr id="2" name="Picture 1">
          <a:extLst>
            <a:ext uri="{FF2B5EF4-FFF2-40B4-BE49-F238E27FC236}">
              <a16:creationId xmlns:a16="http://schemas.microsoft.com/office/drawing/2014/main" id="{4B999505-FE93-46E6-AF8B-E44AE4962835}"/>
            </a:ext>
            <a:ext uri="{147F2762-F138-4A5C-976F-8EAC2B608ADB}">
              <a16:predDERef xmlns:a16="http://schemas.microsoft.com/office/drawing/2014/main" pred="{161E9731-DECB-4E1A-85A0-F7C77D4A02BF}"/>
            </a:ext>
          </a:extLst>
        </xdr:cNvPr>
        <xdr:cNvPicPr>
          <a:picLocks noChangeAspect="1"/>
        </xdr:cNvPicPr>
      </xdr:nvPicPr>
      <xdr:blipFill>
        <a:blip xmlns:r="http://schemas.openxmlformats.org/officeDocument/2006/relationships" r:embed="rId2"/>
        <a:stretch>
          <a:fillRect/>
        </a:stretch>
      </xdr:blipFill>
      <xdr:spPr>
        <a:xfrm>
          <a:off x="1011011" y="443593"/>
          <a:ext cx="2482850" cy="6667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3" name="TextBox 2">
          <a:extLst>
            <a:ext uri="{FF2B5EF4-FFF2-40B4-BE49-F238E27FC236}">
              <a16:creationId xmlns:a16="http://schemas.microsoft.com/office/drawing/2014/main" id="{CDF9D748-04F8-F80B-AC89-4A908A40328E}"/>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170089</xdr:colOff>
      <xdr:row>1</xdr:row>
      <xdr:rowOff>81643</xdr:rowOff>
    </xdr:from>
    <xdr:to>
      <xdr:col>12</xdr:col>
      <xdr:colOff>1351739</xdr:colOff>
      <xdr:row>1</xdr:row>
      <xdr:rowOff>272143</xdr:rowOff>
    </xdr:to>
    <xdr:sp macro="" textlink="">
      <xdr:nvSpPr>
        <xdr:cNvPr id="6" name="TextBox 5">
          <a:hlinkClick history="0" highlightClick="0" endSnd="0"/>
          <a:extLst>
            <a:ext uri="{FF2B5EF4-FFF2-40B4-BE49-F238E27FC236}">
              <a16:creationId xmlns:a16="http://schemas.microsoft.com/office/drawing/2014/main" id="{09BE49A1-DA78-4A34-9DAF-4396E6538EA7}"/>
            </a:ext>
          </a:extLst>
        </xdr:cNvPr>
        <xdr:cNvSpPr txBox="1"/>
      </xdr:nvSpPr>
      <xdr:spPr>
        <a:xfrm>
          <a:off x="20305939"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104775</xdr:colOff>
      <xdr:row>0</xdr:row>
      <xdr:rowOff>114300</xdr:rowOff>
    </xdr:from>
    <xdr:to>
      <xdr:col>1</xdr:col>
      <xdr:colOff>4019550</xdr:colOff>
      <xdr:row>2</xdr:row>
      <xdr:rowOff>247650</xdr:rowOff>
    </xdr:to>
    <xdr:pic>
      <xdr:nvPicPr>
        <xdr:cNvPr id="2" name="Picture 1">
          <a:extLst>
            <a:ext uri="{FF2B5EF4-FFF2-40B4-BE49-F238E27FC236}">
              <a16:creationId xmlns:a16="http://schemas.microsoft.com/office/drawing/2014/main" id="{7E3D8749-1C8E-4A84-BFF9-E45CA3E9AD99}"/>
            </a:ext>
            <a:ext uri="{147F2762-F138-4A5C-976F-8EAC2B608ADB}">
              <a16:predDERef xmlns:a16="http://schemas.microsoft.com/office/drawing/2014/main" pred="{09BE49A1-DA78-4A34-9DAF-4396E6538EA7}"/>
            </a:ext>
          </a:extLst>
        </xdr:cNvPr>
        <xdr:cNvPicPr>
          <a:picLocks noChangeAspect="1"/>
        </xdr:cNvPicPr>
      </xdr:nvPicPr>
      <xdr:blipFill>
        <a:blip xmlns:r="http://schemas.openxmlformats.org/officeDocument/2006/relationships" r:embed="rId2"/>
        <a:stretch>
          <a:fillRect/>
        </a:stretch>
      </xdr:blipFill>
      <xdr:spPr>
        <a:xfrm>
          <a:off x="400050" y="114300"/>
          <a:ext cx="3914775" cy="14668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170089</xdr:colOff>
      <xdr:row>1</xdr:row>
      <xdr:rowOff>81643</xdr:rowOff>
    </xdr:from>
    <xdr:to>
      <xdr:col>12</xdr:col>
      <xdr:colOff>1351739</xdr:colOff>
      <xdr:row>1</xdr:row>
      <xdr:rowOff>272143</xdr:rowOff>
    </xdr:to>
    <xdr:sp macro="" textlink="">
      <xdr:nvSpPr>
        <xdr:cNvPr id="5" name="TextBox 4">
          <a:hlinkClick history="0" highlightClick="0" endSnd="0"/>
          <a:extLst>
            <a:ext uri="{FF2B5EF4-FFF2-40B4-BE49-F238E27FC236}">
              <a16:creationId xmlns:a16="http://schemas.microsoft.com/office/drawing/2014/main" id="{0F75E661-8986-48A7-B6FC-913E6B4522FD}"/>
            </a:ext>
          </a:extLst>
        </xdr:cNvPr>
        <xdr:cNvSpPr txBox="1"/>
      </xdr:nvSpPr>
      <xdr:spPr>
        <a:xfrm>
          <a:off x="20305939"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161925</xdr:colOff>
      <xdr:row>1</xdr:row>
      <xdr:rowOff>161925</xdr:rowOff>
    </xdr:from>
    <xdr:to>
      <xdr:col>1</xdr:col>
      <xdr:colOff>2647950</xdr:colOff>
      <xdr:row>1</xdr:row>
      <xdr:rowOff>835025</xdr:rowOff>
    </xdr:to>
    <xdr:pic>
      <xdr:nvPicPr>
        <xdr:cNvPr id="2" name="Picture 1">
          <a:extLst>
            <a:ext uri="{FF2B5EF4-FFF2-40B4-BE49-F238E27FC236}">
              <a16:creationId xmlns:a16="http://schemas.microsoft.com/office/drawing/2014/main" id="{6DE5A93E-44A9-4D89-A7A5-09C0D982E503}"/>
            </a:ext>
            <a:ext uri="{147F2762-F138-4A5C-976F-8EAC2B608ADB}">
              <a16:predDERef xmlns:a16="http://schemas.microsoft.com/office/drawing/2014/main" pred="{0F75E661-8986-48A7-B6FC-913E6B4522FD}"/>
            </a:ext>
          </a:extLst>
        </xdr:cNvPr>
        <xdr:cNvPicPr>
          <a:picLocks noChangeAspect="1"/>
        </xdr:cNvPicPr>
      </xdr:nvPicPr>
      <xdr:blipFill>
        <a:blip xmlns:r="http://schemas.openxmlformats.org/officeDocument/2006/relationships" r:embed="rId2"/>
        <a:stretch>
          <a:fillRect/>
        </a:stretch>
      </xdr:blipFill>
      <xdr:spPr>
        <a:xfrm>
          <a:off x="457200" y="466725"/>
          <a:ext cx="2486025" cy="6667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3" name="TextBox 2">
          <a:extLst>
            <a:ext uri="{FF2B5EF4-FFF2-40B4-BE49-F238E27FC236}">
              <a16:creationId xmlns:a16="http://schemas.microsoft.com/office/drawing/2014/main" id="{07606FBD-FF8C-2D3A-CC6C-07170AD05A20}"/>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170089</xdr:colOff>
      <xdr:row>1</xdr:row>
      <xdr:rowOff>81643</xdr:rowOff>
    </xdr:from>
    <xdr:to>
      <xdr:col>11</xdr:col>
      <xdr:colOff>1351739</xdr:colOff>
      <xdr:row>1</xdr:row>
      <xdr:rowOff>272143</xdr:rowOff>
    </xdr:to>
    <xdr:sp macro="" textlink="">
      <xdr:nvSpPr>
        <xdr:cNvPr id="5" name="TextBox 4">
          <a:hlinkClick history="0" highlightClick="0" endSnd="0"/>
          <a:extLst>
            <a:ext uri="{FF2B5EF4-FFF2-40B4-BE49-F238E27FC236}">
              <a16:creationId xmlns:a16="http://schemas.microsoft.com/office/drawing/2014/main" id="{D1F39BD7-BBEF-431B-A340-7603638687E0}"/>
            </a:ext>
          </a:extLst>
        </xdr:cNvPr>
        <xdr:cNvSpPr txBox="1"/>
      </xdr:nvSpPr>
      <xdr:spPr>
        <a:xfrm>
          <a:off x="20305939"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0</xdr:col>
      <xdr:colOff>200025</xdr:colOff>
      <xdr:row>1</xdr:row>
      <xdr:rowOff>85725</xdr:rowOff>
    </xdr:from>
    <xdr:to>
      <xdr:col>1</xdr:col>
      <xdr:colOff>3330575</xdr:colOff>
      <xdr:row>1</xdr:row>
      <xdr:rowOff>914400</xdr:rowOff>
    </xdr:to>
    <xdr:pic>
      <xdr:nvPicPr>
        <xdr:cNvPr id="3" name="Picture 1">
          <a:extLst>
            <a:ext uri="{FF2B5EF4-FFF2-40B4-BE49-F238E27FC236}">
              <a16:creationId xmlns:a16="http://schemas.microsoft.com/office/drawing/2014/main" id="{2E23D358-A729-46A7-BE20-3D17CB0FA86C}"/>
            </a:ext>
            <a:ext uri="{147F2762-F138-4A5C-976F-8EAC2B608ADB}">
              <a16:predDERef xmlns:a16="http://schemas.microsoft.com/office/drawing/2014/main" pred="{D1F39BD7-BBEF-431B-A340-7603638687E0}"/>
            </a:ext>
          </a:extLst>
        </xdr:cNvPr>
        <xdr:cNvPicPr>
          <a:picLocks noChangeAspect="1"/>
        </xdr:cNvPicPr>
      </xdr:nvPicPr>
      <xdr:blipFill>
        <a:blip xmlns:r="http://schemas.openxmlformats.org/officeDocument/2006/relationships" r:embed="rId2"/>
        <a:srcRect l="43750" t="30833" b="30121"/>
        <a:stretch/>
      </xdr:blipFill>
      <xdr:spPr>
        <a:xfrm>
          <a:off x="200025" y="390525"/>
          <a:ext cx="3419475" cy="8286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170089</xdr:colOff>
      <xdr:row>1</xdr:row>
      <xdr:rowOff>81643</xdr:rowOff>
    </xdr:from>
    <xdr:to>
      <xdr:col>12</xdr:col>
      <xdr:colOff>1351739</xdr:colOff>
      <xdr:row>1</xdr:row>
      <xdr:rowOff>272143</xdr:rowOff>
    </xdr:to>
    <xdr:sp macro="" textlink="">
      <xdr:nvSpPr>
        <xdr:cNvPr id="6" name="TextBox 5">
          <a:hlinkClick history="0" highlightClick="0" endSnd="0"/>
          <a:extLst>
            <a:ext uri="{FF2B5EF4-FFF2-40B4-BE49-F238E27FC236}">
              <a16:creationId xmlns:a16="http://schemas.microsoft.com/office/drawing/2014/main" id="{65EE1F61-4EFE-4DF3-800C-339962B6AC5A}"/>
            </a:ext>
          </a:extLst>
        </xdr:cNvPr>
        <xdr:cNvSpPr txBox="1"/>
      </xdr:nvSpPr>
      <xdr:spPr>
        <a:xfrm>
          <a:off x="18124714"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107001</xdr:colOff>
      <xdr:row>0</xdr:row>
      <xdr:rowOff>102342</xdr:rowOff>
    </xdr:from>
    <xdr:to>
      <xdr:col>2</xdr:col>
      <xdr:colOff>192455</xdr:colOff>
      <xdr:row>2</xdr:row>
      <xdr:rowOff>239745</xdr:rowOff>
    </xdr:to>
    <xdr:pic>
      <xdr:nvPicPr>
        <xdr:cNvPr id="15" name="Picture 1">
          <a:extLst>
            <a:ext uri="{FF2B5EF4-FFF2-40B4-BE49-F238E27FC236}">
              <a16:creationId xmlns:a16="http://schemas.microsoft.com/office/drawing/2014/main" id="{3A5661EC-5734-479D-8AB7-9D8C94284B0A}"/>
            </a:ext>
            <a:ext uri="{147F2762-F138-4A5C-976F-8EAC2B608ADB}">
              <a16:predDERef xmlns:a16="http://schemas.microsoft.com/office/drawing/2014/main" pred="{65EE1F61-4EFE-4DF3-800C-339962B6AC5A}"/>
            </a:ext>
          </a:extLst>
        </xdr:cNvPr>
        <xdr:cNvPicPr>
          <a:picLocks noChangeAspect="1"/>
        </xdr:cNvPicPr>
      </xdr:nvPicPr>
      <xdr:blipFill>
        <a:blip xmlns:r="http://schemas.openxmlformats.org/officeDocument/2006/relationships" r:embed="rId2"/>
        <a:stretch>
          <a:fillRect/>
        </a:stretch>
      </xdr:blipFill>
      <xdr:spPr>
        <a:xfrm>
          <a:off x="417746" y="102342"/>
          <a:ext cx="4114529" cy="1470903"/>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2D4DDC7F-83E0-221E-A298-3A4A12592239}"/>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170089</xdr:colOff>
      <xdr:row>1</xdr:row>
      <xdr:rowOff>81643</xdr:rowOff>
    </xdr:from>
    <xdr:to>
      <xdr:col>10</xdr:col>
      <xdr:colOff>1351739</xdr:colOff>
      <xdr:row>1</xdr:row>
      <xdr:rowOff>272143</xdr:rowOff>
    </xdr:to>
    <xdr:sp macro="" textlink="">
      <xdr:nvSpPr>
        <xdr:cNvPr id="5" name="TextBox 4">
          <a:hlinkClick history="0" highlightClick="0" endSnd="0"/>
          <a:extLst>
            <a:ext uri="{FF2B5EF4-FFF2-40B4-BE49-F238E27FC236}">
              <a16:creationId xmlns:a16="http://schemas.microsoft.com/office/drawing/2014/main" id="{C591DB32-D307-4C0B-B6CD-1BD62FC05CC3}"/>
            </a:ext>
          </a:extLst>
        </xdr:cNvPr>
        <xdr:cNvSpPr txBox="1"/>
      </xdr:nvSpPr>
      <xdr:spPr>
        <a:xfrm>
          <a:off x="18124714"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24974</xdr:colOff>
      <xdr:row>1</xdr:row>
      <xdr:rowOff>95250</xdr:rowOff>
    </xdr:from>
    <xdr:to>
      <xdr:col>1</xdr:col>
      <xdr:colOff>3017008</xdr:colOff>
      <xdr:row>1</xdr:row>
      <xdr:rowOff>923925</xdr:rowOff>
    </xdr:to>
    <xdr:pic>
      <xdr:nvPicPr>
        <xdr:cNvPr id="12" name="Picture 1">
          <a:extLst>
            <a:ext uri="{FF2B5EF4-FFF2-40B4-BE49-F238E27FC236}">
              <a16:creationId xmlns:a16="http://schemas.microsoft.com/office/drawing/2014/main" id="{776FC4C6-DF9E-4326-817D-0F9786EB64AE}"/>
            </a:ext>
            <a:ext uri="{147F2762-F138-4A5C-976F-8EAC2B608ADB}">
              <a16:predDERef xmlns:a16="http://schemas.microsoft.com/office/drawing/2014/main" pred="{C591DB32-D307-4C0B-B6CD-1BD62FC05CC3}"/>
            </a:ext>
          </a:extLst>
        </xdr:cNvPr>
        <xdr:cNvPicPr>
          <a:picLocks noChangeAspect="1"/>
        </xdr:cNvPicPr>
      </xdr:nvPicPr>
      <xdr:blipFill>
        <a:blip xmlns:r="http://schemas.openxmlformats.org/officeDocument/2006/relationships" r:embed="rId2"/>
        <a:srcRect l="51036" t="30833" b="30121"/>
        <a:stretch/>
      </xdr:blipFill>
      <xdr:spPr>
        <a:xfrm>
          <a:off x="335719" y="405995"/>
          <a:ext cx="2992034" cy="828675"/>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7168C3E1-8892-61A2-BCDA-784D989B77F8}"/>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8708972</xdr:colOff>
      <xdr:row>1</xdr:row>
      <xdr:rowOff>81643</xdr:rowOff>
    </xdr:from>
    <xdr:to>
      <xdr:col>4</xdr:col>
      <xdr:colOff>9890622</xdr:colOff>
      <xdr:row>1</xdr:row>
      <xdr:rowOff>272143</xdr:rowOff>
    </xdr:to>
    <xdr:sp macro="" textlink="">
      <xdr:nvSpPr>
        <xdr:cNvPr id="4" name="TextBox 3">
          <a:hlinkClick history="0" highlightClick="0" endSnd="0"/>
          <a:extLst>
            <a:ext uri="{FF2B5EF4-FFF2-40B4-BE49-F238E27FC236}">
              <a16:creationId xmlns:a16="http://schemas.microsoft.com/office/drawing/2014/main" id="{89D12121-4EE6-4DDB-8F8A-35E4FD17B1AA}"/>
            </a:ext>
          </a:extLst>
        </xdr:cNvPr>
        <xdr:cNvSpPr txBox="1"/>
      </xdr:nvSpPr>
      <xdr:spPr>
        <a:xfrm>
          <a:off x="26055678" y="395408"/>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148461</xdr:colOff>
      <xdr:row>0</xdr:row>
      <xdr:rowOff>89172</xdr:rowOff>
    </xdr:from>
    <xdr:to>
      <xdr:col>2</xdr:col>
      <xdr:colOff>1648270</xdr:colOff>
      <xdr:row>2</xdr:row>
      <xdr:rowOff>240455</xdr:rowOff>
    </xdr:to>
    <xdr:pic>
      <xdr:nvPicPr>
        <xdr:cNvPr id="20" name="Picture 4">
          <a:extLst>
            <a:ext uri="{FF2B5EF4-FFF2-40B4-BE49-F238E27FC236}">
              <a16:creationId xmlns:a16="http://schemas.microsoft.com/office/drawing/2014/main" id="{639599D9-A7C1-4D60-BE5A-60EF2B3767E9}"/>
            </a:ext>
            <a:ext uri="{147F2762-F138-4A5C-976F-8EAC2B608ADB}">
              <a16:predDERef xmlns:a16="http://schemas.microsoft.com/office/drawing/2014/main" pred="{65EE1F61-4EFE-4DF3-800C-339962B6AC5A}"/>
            </a:ext>
          </a:extLst>
        </xdr:cNvPr>
        <xdr:cNvPicPr>
          <a:picLocks noChangeAspect="1"/>
        </xdr:cNvPicPr>
      </xdr:nvPicPr>
      <xdr:blipFill>
        <a:blip xmlns:r="http://schemas.openxmlformats.org/officeDocument/2006/relationships" r:embed="rId2"/>
        <a:stretch>
          <a:fillRect/>
        </a:stretch>
      </xdr:blipFill>
      <xdr:spPr>
        <a:xfrm>
          <a:off x="460756" y="89172"/>
          <a:ext cx="4227134" cy="1497483"/>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37ED87BF-6FE1-AB97-5106-3557E0A9A031}"/>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12545</xdr:colOff>
      <xdr:row>7</xdr:row>
      <xdr:rowOff>113564</xdr:rowOff>
    </xdr:from>
    <xdr:to>
      <xdr:col>5</xdr:col>
      <xdr:colOff>0</xdr:colOff>
      <xdr:row>7</xdr:row>
      <xdr:rowOff>353914</xdr:rowOff>
    </xdr:to>
    <xdr:sp macro="" textlink="">
      <xdr:nvSpPr>
        <xdr:cNvPr id="2" name="Rectangle 1">
          <a:hlinkClick history="0" highlightClick="0" endSnd="0"/>
          <a:extLst>
            <a:ext uri="{FF2B5EF4-FFF2-40B4-BE49-F238E27FC236}">
              <a16:creationId xmlns:a16="http://schemas.microsoft.com/office/drawing/2014/main" id="{6A2C8BBE-9FBD-4CB3-99C4-1C87CCA5D37E}"/>
            </a:ext>
          </a:extLst>
        </xdr:cNvPr>
        <xdr:cNvSpPr/>
      </xdr:nvSpPr>
      <xdr:spPr>
        <a:xfrm>
          <a:off x="309041" y="1911102"/>
          <a:ext cx="2416574" cy="234000"/>
        </a:xfrm>
        <a:prstGeom prst="rect">
          <a:avLst/>
        </a:prstGeom>
        <a:no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Ausgrid Business Overview</a:t>
          </a:r>
        </a:p>
      </xdr:txBody>
    </xdr:sp>
    <xdr:clientData/>
  </xdr:twoCellAnchor>
  <xdr:twoCellAnchor editAs="absolute">
    <xdr:from>
      <xdr:col>1</xdr:col>
      <xdr:colOff>12545</xdr:colOff>
      <xdr:row>7</xdr:row>
      <xdr:rowOff>478048</xdr:rowOff>
    </xdr:from>
    <xdr:to>
      <xdr:col>5</xdr:col>
      <xdr:colOff>0</xdr:colOff>
      <xdr:row>7</xdr:row>
      <xdr:rowOff>717152</xdr:rowOff>
    </xdr:to>
    <xdr:sp macro="" textlink="">
      <xdr:nvSpPr>
        <xdr:cNvPr id="5" name="Rectangle 4">
          <a:hlinkClick history="0" highlightClick="0" endSnd="0"/>
          <a:extLst>
            <a:ext uri="{FF2B5EF4-FFF2-40B4-BE49-F238E27FC236}">
              <a16:creationId xmlns:a16="http://schemas.microsoft.com/office/drawing/2014/main" id="{DFB43EED-2C57-43E7-AF8E-654C61B09D63}"/>
            </a:ext>
          </a:extLst>
        </xdr:cNvPr>
        <xdr:cNvSpPr/>
      </xdr:nvSpPr>
      <xdr:spPr>
        <a:xfrm>
          <a:off x="310995" y="2262398"/>
          <a:ext cx="2413155" cy="232754"/>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PLUS ES Business Overview</a:t>
          </a:r>
        </a:p>
      </xdr:txBody>
    </xdr:sp>
    <xdr:clientData/>
  </xdr:twoCellAnchor>
  <xdr:twoCellAnchor>
    <xdr:from>
      <xdr:col>0</xdr:col>
      <xdr:colOff>236974</xdr:colOff>
      <xdr:row>7</xdr:row>
      <xdr:rowOff>844172</xdr:rowOff>
    </xdr:from>
    <xdr:to>
      <xdr:col>4</xdr:col>
      <xdr:colOff>551178</xdr:colOff>
      <xdr:row>7</xdr:row>
      <xdr:rowOff>1483179</xdr:rowOff>
    </xdr:to>
    <xdr:grpSp>
      <xdr:nvGrpSpPr>
        <xdr:cNvPr id="63" name="Group 62">
          <a:extLst>
            <a:ext uri="{FF2B5EF4-FFF2-40B4-BE49-F238E27FC236}">
              <a16:creationId xmlns:a16="http://schemas.microsoft.com/office/drawing/2014/main" id="{846F8A8D-39F4-45B8-81AA-2C4FF5CA4E75}"/>
            </a:ext>
          </a:extLst>
        </xdr:cNvPr>
        <xdr:cNvGrpSpPr/>
      </xdr:nvGrpSpPr>
      <xdr:grpSpPr>
        <a:xfrm>
          <a:off x="236974" y="2606297"/>
          <a:ext cx="2323979" cy="639007"/>
          <a:chOff x="240489" y="3814027"/>
          <a:chExt cx="2486812" cy="1473270"/>
        </a:xfrm>
      </xdr:grpSpPr>
      <xdr:sp macro="" textlink="">
        <xdr:nvSpPr>
          <xdr:cNvPr id="64" name="Rectangle: Rounded Corners 65">
            <a:hlinkClick history="0" highlightClick="0" endSnd="0"/>
            <a:extLst>
              <a:ext uri="{FF2B5EF4-FFF2-40B4-BE49-F238E27FC236}">
                <a16:creationId xmlns:a16="http://schemas.microsoft.com/office/drawing/2014/main" id="{6BB86454-8665-23C4-EF7E-CDEF39E6A82F}"/>
              </a:ext>
            </a:extLst>
          </xdr:cNvPr>
          <xdr:cNvSpPr/>
        </xdr:nvSpPr>
        <xdr:spPr>
          <a:xfrm>
            <a:off x="311791" y="4677912"/>
            <a:ext cx="2409649" cy="609385"/>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Ausgrid Group Risk &amp; Compliance</a:t>
            </a:r>
          </a:p>
        </xdr:txBody>
      </xdr:sp>
      <xdr:sp macro="" textlink="">
        <xdr:nvSpPr>
          <xdr:cNvPr id="67" name="Rectangle: Rounded Corners 65">
            <a:extLst>
              <a:ext uri="{FF2B5EF4-FFF2-40B4-BE49-F238E27FC236}">
                <a16:creationId xmlns:a16="http://schemas.microsoft.com/office/drawing/2014/main" id="{B9BCDE64-70FD-97C3-8BFC-F3811DE7F82D}"/>
              </a:ext>
            </a:extLst>
          </xdr:cNvPr>
          <xdr:cNvSpPr/>
        </xdr:nvSpPr>
        <xdr:spPr>
          <a:xfrm>
            <a:off x="240489" y="3814027"/>
            <a:ext cx="2486812" cy="743878"/>
          </a:xfrm>
          <a:prstGeom prst="rect">
            <a:avLst/>
          </a:prstGeom>
          <a:no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100" b="1">
                <a:solidFill>
                  <a:schemeClr val="accent5">
                    <a:lumMod val="50000"/>
                  </a:schemeClr>
                </a:solidFill>
                <a:latin typeface="Arial" panose="020B0604020202020204" pitchFamily="34" charset="0"/>
                <a:cs typeface="Arial" panose="020B0604020202020204" pitchFamily="34" charset="0"/>
              </a:rPr>
              <a:t>Risk &amp; Compliance</a:t>
            </a:r>
          </a:p>
        </xdr:txBody>
      </xdr:sp>
    </xdr:grpSp>
    <xdr:clientData/>
  </xdr:twoCellAnchor>
  <xdr:twoCellAnchor>
    <xdr:from>
      <xdr:col>0</xdr:col>
      <xdr:colOff>236974</xdr:colOff>
      <xdr:row>12</xdr:row>
      <xdr:rowOff>405009</xdr:rowOff>
    </xdr:from>
    <xdr:to>
      <xdr:col>4</xdr:col>
      <xdr:colOff>581249</xdr:colOff>
      <xdr:row>12</xdr:row>
      <xdr:rowOff>982242</xdr:rowOff>
    </xdr:to>
    <xdr:grpSp>
      <xdr:nvGrpSpPr>
        <xdr:cNvPr id="69" name="Group 68">
          <a:extLst>
            <a:ext uri="{FF2B5EF4-FFF2-40B4-BE49-F238E27FC236}">
              <a16:creationId xmlns:a16="http://schemas.microsoft.com/office/drawing/2014/main" id="{A9B3F064-6274-4B08-A35A-FADEBED72FBA}"/>
            </a:ext>
          </a:extLst>
        </xdr:cNvPr>
        <xdr:cNvGrpSpPr/>
      </xdr:nvGrpSpPr>
      <xdr:grpSpPr>
        <a:xfrm>
          <a:off x="236974" y="5062734"/>
          <a:ext cx="2335000" cy="577233"/>
          <a:chOff x="240489" y="3814027"/>
          <a:chExt cx="2486812" cy="592654"/>
        </a:xfrm>
      </xdr:grpSpPr>
      <xdr:sp macro="" textlink="">
        <xdr:nvSpPr>
          <xdr:cNvPr id="70" name="Rectangle: Rounded Corners 65">
            <a:hlinkClick history="0" highlightClick="0" endSnd="0"/>
            <a:extLst>
              <a:ext uri="{FF2B5EF4-FFF2-40B4-BE49-F238E27FC236}">
                <a16:creationId xmlns:a16="http://schemas.microsoft.com/office/drawing/2014/main" id="{34872D39-5010-13BD-0B34-41F6C16BFF6E}"/>
              </a:ext>
            </a:extLst>
          </xdr:cNvPr>
          <xdr:cNvSpPr/>
        </xdr:nvSpPr>
        <xdr:spPr>
          <a:xfrm>
            <a:off x="311791" y="4169828"/>
            <a:ext cx="2409649" cy="236853"/>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Ausgrid Customer Experience</a:t>
            </a:r>
          </a:p>
        </xdr:txBody>
      </xdr:sp>
      <xdr:sp macro="" textlink="">
        <xdr:nvSpPr>
          <xdr:cNvPr id="71" name="Rectangle: Rounded Corners 65">
            <a:extLst>
              <a:ext uri="{FF2B5EF4-FFF2-40B4-BE49-F238E27FC236}">
                <a16:creationId xmlns:a16="http://schemas.microsoft.com/office/drawing/2014/main" id="{030696FE-54C4-B5C3-A2C6-BB293919303E}"/>
              </a:ext>
            </a:extLst>
          </xdr:cNvPr>
          <xdr:cNvSpPr/>
        </xdr:nvSpPr>
        <xdr:spPr>
          <a:xfrm>
            <a:off x="240489" y="3814027"/>
            <a:ext cx="2486812" cy="233799"/>
          </a:xfrm>
          <a:prstGeom prst="rect">
            <a:avLst/>
          </a:prstGeom>
          <a:no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100" b="1">
                <a:solidFill>
                  <a:schemeClr val="accent5">
                    <a:lumMod val="50000"/>
                  </a:schemeClr>
                </a:solidFill>
                <a:latin typeface="Arial" panose="020B0604020202020204" pitchFamily="34" charset="0"/>
                <a:cs typeface="Arial" panose="020B0604020202020204" pitchFamily="34" charset="0"/>
              </a:rPr>
              <a:t>Customer</a:t>
            </a:r>
          </a:p>
        </xdr:txBody>
      </xdr:sp>
    </xdr:grpSp>
    <xdr:clientData/>
  </xdr:twoCellAnchor>
  <xdr:twoCellAnchor>
    <xdr:from>
      <xdr:col>0</xdr:col>
      <xdr:colOff>236974</xdr:colOff>
      <xdr:row>12</xdr:row>
      <xdr:rowOff>1119134</xdr:rowOff>
    </xdr:from>
    <xdr:to>
      <xdr:col>4</xdr:col>
      <xdr:colOff>581249</xdr:colOff>
      <xdr:row>13</xdr:row>
      <xdr:rowOff>85182</xdr:rowOff>
    </xdr:to>
    <xdr:grpSp>
      <xdr:nvGrpSpPr>
        <xdr:cNvPr id="72" name="Group 71">
          <a:extLst>
            <a:ext uri="{FF2B5EF4-FFF2-40B4-BE49-F238E27FC236}">
              <a16:creationId xmlns:a16="http://schemas.microsoft.com/office/drawing/2014/main" id="{70A27A70-4F0D-4536-9CA7-3DB7F3D6F30A}"/>
            </a:ext>
          </a:extLst>
        </xdr:cNvPr>
        <xdr:cNvGrpSpPr/>
      </xdr:nvGrpSpPr>
      <xdr:grpSpPr>
        <a:xfrm>
          <a:off x="236974" y="5776859"/>
          <a:ext cx="2335000" cy="613873"/>
          <a:chOff x="240489" y="3814027"/>
          <a:chExt cx="2486812" cy="592654"/>
        </a:xfrm>
      </xdr:grpSpPr>
      <xdr:sp macro="" textlink="">
        <xdr:nvSpPr>
          <xdr:cNvPr id="73" name="Rectangle: Rounded Corners 65">
            <a:hlinkClick history="0" highlightClick="0" endSnd="0"/>
            <a:extLst>
              <a:ext uri="{FF2B5EF4-FFF2-40B4-BE49-F238E27FC236}">
                <a16:creationId xmlns:a16="http://schemas.microsoft.com/office/drawing/2014/main" id="{5568BEDB-ECB4-853F-7A65-1563C5658236}"/>
              </a:ext>
            </a:extLst>
          </xdr:cNvPr>
          <xdr:cNvSpPr/>
        </xdr:nvSpPr>
        <xdr:spPr>
          <a:xfrm>
            <a:off x="311791" y="4169828"/>
            <a:ext cx="2409649" cy="236853"/>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Ausgrid Power Supplied</a:t>
            </a:r>
          </a:p>
        </xdr:txBody>
      </xdr:sp>
      <xdr:sp macro="" textlink="">
        <xdr:nvSpPr>
          <xdr:cNvPr id="74" name="Rectangle: Rounded Corners 65">
            <a:extLst>
              <a:ext uri="{FF2B5EF4-FFF2-40B4-BE49-F238E27FC236}">
                <a16:creationId xmlns:a16="http://schemas.microsoft.com/office/drawing/2014/main" id="{8DCB36CE-C871-DDC4-47B7-C091E82C9C62}"/>
              </a:ext>
            </a:extLst>
          </xdr:cNvPr>
          <xdr:cNvSpPr/>
        </xdr:nvSpPr>
        <xdr:spPr>
          <a:xfrm>
            <a:off x="240489" y="3814027"/>
            <a:ext cx="2486812" cy="233799"/>
          </a:xfrm>
          <a:prstGeom prst="rect">
            <a:avLst/>
          </a:prstGeom>
          <a:no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100" b="1">
                <a:solidFill>
                  <a:schemeClr val="accent5">
                    <a:lumMod val="50000"/>
                  </a:schemeClr>
                </a:solidFill>
                <a:latin typeface="Arial" panose="020B0604020202020204" pitchFamily="34" charset="0"/>
                <a:cs typeface="Arial" panose="020B0604020202020204" pitchFamily="34" charset="0"/>
              </a:rPr>
              <a:t>Power Supplied</a:t>
            </a:r>
          </a:p>
        </xdr:txBody>
      </xdr:sp>
    </xdr:grpSp>
    <xdr:clientData/>
  </xdr:twoCellAnchor>
  <xdr:twoCellAnchor>
    <xdr:from>
      <xdr:col>0</xdr:col>
      <xdr:colOff>236974</xdr:colOff>
      <xdr:row>14</xdr:row>
      <xdr:rowOff>68035</xdr:rowOff>
    </xdr:from>
    <xdr:to>
      <xdr:col>4</xdr:col>
      <xdr:colOff>581249</xdr:colOff>
      <xdr:row>17</xdr:row>
      <xdr:rowOff>14090</xdr:rowOff>
    </xdr:to>
    <xdr:grpSp>
      <xdr:nvGrpSpPr>
        <xdr:cNvPr id="75" name="Group 74">
          <a:hlinkClick history="0" highlightClick="0" endSnd="0"/>
          <a:extLst>
            <a:ext uri="{FF2B5EF4-FFF2-40B4-BE49-F238E27FC236}">
              <a16:creationId xmlns:a16="http://schemas.microsoft.com/office/drawing/2014/main" id="{B7457D7B-A8E2-4F23-B17B-75A54F610122}"/>
            </a:ext>
          </a:extLst>
        </xdr:cNvPr>
        <xdr:cNvGrpSpPr/>
      </xdr:nvGrpSpPr>
      <xdr:grpSpPr>
        <a:xfrm>
          <a:off x="236974" y="6554560"/>
          <a:ext cx="2335000" cy="1155730"/>
          <a:chOff x="240489" y="3814027"/>
          <a:chExt cx="2486812" cy="1292436"/>
        </a:xfrm>
      </xdr:grpSpPr>
      <xdr:sp macro="" textlink="">
        <xdr:nvSpPr>
          <xdr:cNvPr id="76" name="Rectangle: Rounded Corners 65">
            <a:hlinkClick history="0" highlightClick="0" endSnd="0"/>
            <a:extLst>
              <a:ext uri="{FF2B5EF4-FFF2-40B4-BE49-F238E27FC236}">
                <a16:creationId xmlns:a16="http://schemas.microsoft.com/office/drawing/2014/main" id="{7633FCFE-1428-3CD1-9B9D-EB79BE5AC713}"/>
              </a:ext>
            </a:extLst>
          </xdr:cNvPr>
          <xdr:cNvSpPr/>
        </xdr:nvSpPr>
        <xdr:spPr>
          <a:xfrm>
            <a:off x="311791" y="4169828"/>
            <a:ext cx="2409649" cy="236853"/>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Ausgrid Group Energy &amp; Emissions</a:t>
            </a:r>
          </a:p>
        </xdr:txBody>
      </xdr:sp>
      <xdr:sp macro="" textlink="">
        <xdr:nvSpPr>
          <xdr:cNvPr id="77" name="Rectangle: Rounded Corners 66">
            <a:hlinkClick history="0" highlightClick="0" endSnd="0"/>
            <a:extLst>
              <a:ext uri="{FF2B5EF4-FFF2-40B4-BE49-F238E27FC236}">
                <a16:creationId xmlns:a16="http://schemas.microsoft.com/office/drawing/2014/main" id="{F10104DB-D922-1286-5521-2484CBCEE264}"/>
              </a:ext>
            </a:extLst>
          </xdr:cNvPr>
          <xdr:cNvSpPr/>
        </xdr:nvSpPr>
        <xdr:spPr>
          <a:xfrm>
            <a:off x="311791" y="4529294"/>
            <a:ext cx="2412816" cy="230947"/>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Ausgrid</a:t>
            </a:r>
            <a:r>
              <a:rPr lang="en-AU" sz="1000" b="0" baseline="0">
                <a:solidFill>
                  <a:sysClr val="windowText" lastClr="000000"/>
                </a:solidFill>
                <a:latin typeface="Arial" panose="020B0604020202020204" pitchFamily="34" charset="0"/>
                <a:cs typeface="Arial" panose="020B0604020202020204" pitchFamily="34" charset="0"/>
              </a:rPr>
              <a:t> Energy &amp; Emissions</a:t>
            </a:r>
            <a:endParaRPr lang="en-AU" sz="1000" b="0">
              <a:solidFill>
                <a:sysClr val="windowText" lastClr="000000"/>
              </a:solidFill>
              <a:latin typeface="Arial" panose="020B0604020202020204" pitchFamily="34" charset="0"/>
              <a:cs typeface="Arial" panose="020B0604020202020204" pitchFamily="34" charset="0"/>
            </a:endParaRPr>
          </a:p>
        </xdr:txBody>
      </xdr:sp>
      <xdr:sp macro="" textlink="">
        <xdr:nvSpPr>
          <xdr:cNvPr id="78" name="Rectangle: Rounded Corners 67">
            <a:hlinkClick history="0" highlightClick="0" endSnd="0"/>
            <a:extLst>
              <a:ext uri="{FF2B5EF4-FFF2-40B4-BE49-F238E27FC236}">
                <a16:creationId xmlns:a16="http://schemas.microsoft.com/office/drawing/2014/main" id="{7F72DFCD-75D5-F721-A14C-F39016BFF817}"/>
              </a:ext>
            </a:extLst>
          </xdr:cNvPr>
          <xdr:cNvSpPr/>
        </xdr:nvSpPr>
        <xdr:spPr>
          <a:xfrm>
            <a:off x="311791" y="4879190"/>
            <a:ext cx="2409649" cy="227273"/>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PLUS ES</a:t>
            </a:r>
            <a:r>
              <a:rPr lang="en-AU" sz="1000" b="0" baseline="0">
                <a:solidFill>
                  <a:sysClr val="windowText" lastClr="000000"/>
                </a:solidFill>
                <a:latin typeface="Arial" panose="020B0604020202020204" pitchFamily="34" charset="0"/>
                <a:cs typeface="Arial" panose="020B0604020202020204" pitchFamily="34" charset="0"/>
              </a:rPr>
              <a:t> Energy &amp; Emissions</a:t>
            </a:r>
            <a:endParaRPr lang="en-AU" sz="1000" b="0">
              <a:solidFill>
                <a:sysClr val="windowText" lastClr="000000"/>
              </a:solidFill>
              <a:latin typeface="Arial" panose="020B0604020202020204" pitchFamily="34" charset="0"/>
              <a:cs typeface="Arial" panose="020B0604020202020204" pitchFamily="34" charset="0"/>
            </a:endParaRPr>
          </a:p>
        </xdr:txBody>
      </xdr:sp>
      <xdr:sp macro="" textlink="">
        <xdr:nvSpPr>
          <xdr:cNvPr id="79" name="Rectangle: Rounded Corners 65">
            <a:hlinkClick history="0" highlightClick="0" endSnd="0"/>
            <a:extLst>
              <a:ext uri="{FF2B5EF4-FFF2-40B4-BE49-F238E27FC236}">
                <a16:creationId xmlns:a16="http://schemas.microsoft.com/office/drawing/2014/main" id="{2A99E463-B42A-97E1-330E-E1D4DE962B8F}"/>
              </a:ext>
            </a:extLst>
          </xdr:cNvPr>
          <xdr:cNvSpPr/>
        </xdr:nvSpPr>
        <xdr:spPr>
          <a:xfrm>
            <a:off x="240489" y="3814027"/>
            <a:ext cx="2486812" cy="233799"/>
          </a:xfrm>
          <a:prstGeom prst="rect">
            <a:avLst/>
          </a:prstGeom>
          <a:no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100" b="1">
                <a:solidFill>
                  <a:schemeClr val="accent5">
                    <a:lumMod val="50000"/>
                  </a:schemeClr>
                </a:solidFill>
                <a:latin typeface="Arial" panose="020B0604020202020204" pitchFamily="34" charset="0"/>
                <a:cs typeface="Arial" panose="020B0604020202020204" pitchFamily="34" charset="0"/>
              </a:rPr>
              <a:t>Emissions</a:t>
            </a:r>
          </a:p>
        </xdr:txBody>
      </xdr:sp>
    </xdr:grpSp>
    <xdr:clientData/>
  </xdr:twoCellAnchor>
  <xdr:twoCellAnchor>
    <xdr:from>
      <xdr:col>0</xdr:col>
      <xdr:colOff>236974</xdr:colOff>
      <xdr:row>18</xdr:row>
      <xdr:rowOff>1303</xdr:rowOff>
    </xdr:from>
    <xdr:to>
      <xdr:col>4</xdr:col>
      <xdr:colOff>581249</xdr:colOff>
      <xdr:row>22</xdr:row>
      <xdr:rowOff>592171</xdr:rowOff>
    </xdr:to>
    <xdr:grpSp>
      <xdr:nvGrpSpPr>
        <xdr:cNvPr id="80" name="Group 79">
          <a:hlinkClick history="0" highlightClick="0" endSnd="0"/>
          <a:extLst>
            <a:ext uri="{FF2B5EF4-FFF2-40B4-BE49-F238E27FC236}">
              <a16:creationId xmlns:a16="http://schemas.microsoft.com/office/drawing/2014/main" id="{350125B4-6ED5-48F7-A102-1A528A005775}"/>
            </a:ext>
          </a:extLst>
        </xdr:cNvPr>
        <xdr:cNvGrpSpPr/>
      </xdr:nvGrpSpPr>
      <xdr:grpSpPr>
        <a:xfrm>
          <a:off x="236974" y="7878478"/>
          <a:ext cx="2335000" cy="1314768"/>
          <a:chOff x="240489" y="3814027"/>
          <a:chExt cx="2486812" cy="1292436"/>
        </a:xfrm>
      </xdr:grpSpPr>
      <xdr:sp macro="" textlink="">
        <xdr:nvSpPr>
          <xdr:cNvPr id="81" name="Rectangle: Rounded Corners 65">
            <a:hlinkClick history="0" highlightClick="0" endSnd="0"/>
            <a:extLst>
              <a:ext uri="{FF2B5EF4-FFF2-40B4-BE49-F238E27FC236}">
                <a16:creationId xmlns:a16="http://schemas.microsoft.com/office/drawing/2014/main" id="{B02DF2D3-274E-3460-AB9C-545DF7813DC5}"/>
              </a:ext>
            </a:extLst>
          </xdr:cNvPr>
          <xdr:cNvSpPr/>
        </xdr:nvSpPr>
        <xdr:spPr>
          <a:xfrm>
            <a:off x="311791" y="4169828"/>
            <a:ext cx="2409649" cy="236853"/>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Ausgrid Group</a:t>
            </a:r>
            <a:r>
              <a:rPr lang="en-AU" sz="1000" b="0" baseline="0">
                <a:solidFill>
                  <a:sysClr val="windowText" lastClr="000000"/>
                </a:solidFill>
                <a:latin typeface="Arial" panose="020B0604020202020204" pitchFamily="34" charset="0"/>
                <a:cs typeface="Arial" panose="020B0604020202020204" pitchFamily="34" charset="0"/>
              </a:rPr>
              <a:t/>
            </a:r>
            <a:r>
              <a:rPr lang="en-AU" sz="1000" b="0">
                <a:solidFill>
                  <a:sysClr val="windowText" lastClr="000000"/>
                </a:solidFill>
                <a:latin typeface="Arial" panose="020B0604020202020204" pitchFamily="34" charset="0"/>
                <a:cs typeface="Arial" panose="020B0604020202020204" pitchFamily="34" charset="0"/>
              </a:rPr>
              <a:t>Environment</a:t>
            </a:r>
          </a:p>
        </xdr:txBody>
      </xdr:sp>
      <xdr:sp macro="" textlink="">
        <xdr:nvSpPr>
          <xdr:cNvPr id="82" name="Rectangle: Rounded Corners 66">
            <a:hlinkClick history="0" highlightClick="0" endSnd="0"/>
            <a:extLst>
              <a:ext uri="{FF2B5EF4-FFF2-40B4-BE49-F238E27FC236}">
                <a16:creationId xmlns:a16="http://schemas.microsoft.com/office/drawing/2014/main" id="{CE20D67B-8A7C-B585-339F-0C387DB3F806}"/>
              </a:ext>
            </a:extLst>
          </xdr:cNvPr>
          <xdr:cNvSpPr/>
        </xdr:nvSpPr>
        <xdr:spPr>
          <a:xfrm>
            <a:off x="311791" y="4529294"/>
            <a:ext cx="2412816" cy="230947"/>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Ausgrid</a:t>
            </a:r>
            <a:r>
              <a:rPr lang="en-AU" sz="1000" b="0" baseline="0">
                <a:solidFill>
                  <a:sysClr val="windowText" lastClr="000000"/>
                </a:solidFill>
                <a:latin typeface="Arial" panose="020B0604020202020204" pitchFamily="34" charset="0"/>
                <a:cs typeface="Arial" panose="020B0604020202020204" pitchFamily="34" charset="0"/>
              </a:rPr>
              <a:t> Environment</a:t>
            </a:r>
            <a:endParaRPr lang="en-AU" sz="1000" b="0">
              <a:solidFill>
                <a:sysClr val="windowText" lastClr="000000"/>
              </a:solidFill>
              <a:latin typeface="Arial" panose="020B0604020202020204" pitchFamily="34" charset="0"/>
              <a:cs typeface="Arial" panose="020B0604020202020204" pitchFamily="34" charset="0"/>
            </a:endParaRPr>
          </a:p>
        </xdr:txBody>
      </xdr:sp>
      <xdr:sp macro="" textlink="">
        <xdr:nvSpPr>
          <xdr:cNvPr id="83" name="Rectangle: Rounded Corners 67">
            <a:hlinkClick history="0" highlightClick="0" endSnd="0"/>
            <a:extLst>
              <a:ext uri="{FF2B5EF4-FFF2-40B4-BE49-F238E27FC236}">
                <a16:creationId xmlns:a16="http://schemas.microsoft.com/office/drawing/2014/main" id="{287DFEE7-4F54-2AD6-CC60-0E6B4BC6923E}"/>
              </a:ext>
            </a:extLst>
          </xdr:cNvPr>
          <xdr:cNvSpPr/>
        </xdr:nvSpPr>
        <xdr:spPr>
          <a:xfrm>
            <a:off x="311791" y="4879190"/>
            <a:ext cx="2409649" cy="227273"/>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PLUS</a:t>
            </a:r>
            <a:r>
              <a:rPr lang="en-AU" sz="1000" b="0" baseline="0">
                <a:solidFill>
                  <a:sysClr val="windowText" lastClr="000000"/>
                </a:solidFill>
                <a:latin typeface="Arial" panose="020B0604020202020204" pitchFamily="34" charset="0"/>
                <a:cs typeface="Arial" panose="020B0604020202020204" pitchFamily="34" charset="0"/>
              </a:rPr>
              <a:t> ES Environment</a:t>
            </a:r>
            <a:endParaRPr lang="en-AU" sz="1000" b="0">
              <a:solidFill>
                <a:sysClr val="windowText" lastClr="000000"/>
              </a:solidFill>
              <a:latin typeface="Arial" panose="020B0604020202020204" pitchFamily="34" charset="0"/>
              <a:cs typeface="Arial" panose="020B0604020202020204" pitchFamily="34" charset="0"/>
            </a:endParaRPr>
          </a:p>
        </xdr:txBody>
      </xdr:sp>
      <xdr:sp macro="" textlink="">
        <xdr:nvSpPr>
          <xdr:cNvPr id="84" name="Rectangle: Rounded Corners 65">
            <a:hlinkClick history="0" highlightClick="0" endSnd="0"/>
            <a:extLst>
              <a:ext uri="{FF2B5EF4-FFF2-40B4-BE49-F238E27FC236}">
                <a16:creationId xmlns:a16="http://schemas.microsoft.com/office/drawing/2014/main" id="{BF13EF08-7B1C-53F8-DB48-443A61FD308F}"/>
              </a:ext>
            </a:extLst>
          </xdr:cNvPr>
          <xdr:cNvSpPr/>
        </xdr:nvSpPr>
        <xdr:spPr>
          <a:xfrm>
            <a:off x="240489" y="3814027"/>
            <a:ext cx="2486812" cy="233799"/>
          </a:xfrm>
          <a:prstGeom prst="rect">
            <a:avLst/>
          </a:prstGeom>
          <a:no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100" b="1">
                <a:solidFill>
                  <a:schemeClr val="accent5">
                    <a:lumMod val="50000"/>
                  </a:schemeClr>
                </a:solidFill>
                <a:latin typeface="Arial" panose="020B0604020202020204" pitchFamily="34" charset="0"/>
                <a:cs typeface="Arial" panose="020B0604020202020204" pitchFamily="34" charset="0"/>
              </a:rPr>
              <a:t>Environment</a:t>
            </a:r>
          </a:p>
        </xdr:txBody>
      </xdr:sp>
    </xdr:grpSp>
    <xdr:clientData/>
  </xdr:twoCellAnchor>
  <xdr:twoCellAnchor>
    <xdr:from>
      <xdr:col>0</xdr:col>
      <xdr:colOff>236503</xdr:colOff>
      <xdr:row>23</xdr:row>
      <xdr:rowOff>157565</xdr:rowOff>
    </xdr:from>
    <xdr:to>
      <xdr:col>4</xdr:col>
      <xdr:colOff>580778</xdr:colOff>
      <xdr:row>26</xdr:row>
      <xdr:rowOff>291582</xdr:rowOff>
    </xdr:to>
    <xdr:grpSp>
      <xdr:nvGrpSpPr>
        <xdr:cNvPr id="85" name="Group 84">
          <a:extLst>
            <a:ext uri="{FF2B5EF4-FFF2-40B4-BE49-F238E27FC236}">
              <a16:creationId xmlns:a16="http://schemas.microsoft.com/office/drawing/2014/main" id="{4B93E0E7-4923-43F7-8C31-46BF17EA0BF7}"/>
            </a:ext>
          </a:extLst>
        </xdr:cNvPr>
        <xdr:cNvGrpSpPr/>
      </xdr:nvGrpSpPr>
      <xdr:grpSpPr>
        <a:xfrm>
          <a:off x="236503" y="9368240"/>
          <a:ext cx="2335000" cy="972217"/>
          <a:chOff x="240489" y="3814027"/>
          <a:chExt cx="2486812" cy="946214"/>
        </a:xfrm>
      </xdr:grpSpPr>
      <xdr:sp macro="" textlink="">
        <xdr:nvSpPr>
          <xdr:cNvPr id="86" name="Rectangle: Rounded Corners 65">
            <a:hlinkClick history="0" highlightClick="0" endSnd="0"/>
            <a:extLst>
              <a:ext uri="{FF2B5EF4-FFF2-40B4-BE49-F238E27FC236}">
                <a16:creationId xmlns:a16="http://schemas.microsoft.com/office/drawing/2014/main" id="{F6787430-6E24-F9CC-0961-F4CEBDACA7D9}"/>
              </a:ext>
            </a:extLst>
          </xdr:cNvPr>
          <xdr:cNvSpPr/>
        </xdr:nvSpPr>
        <xdr:spPr>
          <a:xfrm>
            <a:off x="311791" y="4169828"/>
            <a:ext cx="2409649" cy="236853"/>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Ausgrid Group Health &amp; Safety</a:t>
            </a:r>
          </a:p>
        </xdr:txBody>
      </xdr:sp>
      <xdr:sp macro="" textlink="">
        <xdr:nvSpPr>
          <xdr:cNvPr id="87" name="Rectangle: Rounded Corners 66">
            <a:hlinkClick history="0" highlightClick="0" endSnd="0"/>
            <a:extLst>
              <a:ext uri="{FF2B5EF4-FFF2-40B4-BE49-F238E27FC236}">
                <a16:creationId xmlns:a16="http://schemas.microsoft.com/office/drawing/2014/main" id="{871837EC-2D09-89E4-5619-CD0794DD22FD}"/>
              </a:ext>
            </a:extLst>
          </xdr:cNvPr>
          <xdr:cNvSpPr/>
        </xdr:nvSpPr>
        <xdr:spPr>
          <a:xfrm>
            <a:off x="311791" y="4529294"/>
            <a:ext cx="2412816" cy="230947"/>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PLUS ES </a:t>
            </a:r>
            <a:r>
              <a:rPr lang="en-AU" sz="1000" b="0" baseline="0">
                <a:solidFill>
                  <a:sysClr val="windowText" lastClr="000000"/>
                </a:solidFill>
                <a:latin typeface="Arial" panose="020B0604020202020204" pitchFamily="34" charset="0"/>
                <a:cs typeface="Arial" panose="020B0604020202020204" pitchFamily="34" charset="0"/>
              </a:rPr>
              <a:t>Health &amp; Safety</a:t>
            </a:r>
            <a:endParaRPr lang="en-AU" sz="1000" b="0">
              <a:solidFill>
                <a:sysClr val="windowText" lastClr="000000"/>
              </a:solidFill>
              <a:latin typeface="Arial" panose="020B0604020202020204" pitchFamily="34" charset="0"/>
              <a:cs typeface="Arial" panose="020B0604020202020204" pitchFamily="34" charset="0"/>
            </a:endParaRPr>
          </a:p>
        </xdr:txBody>
      </xdr:sp>
      <xdr:sp macro="" textlink="">
        <xdr:nvSpPr>
          <xdr:cNvPr id="89" name="Rectangle: Rounded Corners 65">
            <a:extLst>
              <a:ext uri="{FF2B5EF4-FFF2-40B4-BE49-F238E27FC236}">
                <a16:creationId xmlns:a16="http://schemas.microsoft.com/office/drawing/2014/main" id="{8D0DD117-C9EA-5838-ED50-BFBFDFFB3D56}"/>
              </a:ext>
            </a:extLst>
          </xdr:cNvPr>
          <xdr:cNvSpPr/>
        </xdr:nvSpPr>
        <xdr:spPr>
          <a:xfrm>
            <a:off x="240489" y="3814027"/>
            <a:ext cx="2486812" cy="233799"/>
          </a:xfrm>
          <a:prstGeom prst="rect">
            <a:avLst/>
          </a:prstGeom>
          <a:no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100" b="1">
                <a:solidFill>
                  <a:schemeClr val="accent5">
                    <a:lumMod val="50000"/>
                  </a:schemeClr>
                </a:solidFill>
                <a:latin typeface="Arial" panose="020B0604020202020204" pitchFamily="34" charset="0"/>
                <a:cs typeface="Arial" panose="020B0604020202020204" pitchFamily="34" charset="0"/>
              </a:rPr>
              <a:t>Health</a:t>
            </a:r>
            <a:r>
              <a:rPr lang="en-AU" sz="1100" b="1" baseline="0">
                <a:solidFill>
                  <a:schemeClr val="accent5">
                    <a:lumMod val="50000"/>
                  </a:schemeClr>
                </a:solidFill>
                <a:latin typeface="Arial" panose="020B0604020202020204" pitchFamily="34" charset="0"/>
                <a:cs typeface="Arial" panose="020B0604020202020204" pitchFamily="34" charset="0"/>
              </a:rPr>
              <a:t> &amp; Safety</a:t>
            </a:r>
            <a:endParaRPr lang="en-AU" sz="1100" b="1">
              <a:solidFill>
                <a:schemeClr val="accent5">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21</xdr:col>
      <xdr:colOff>321577</xdr:colOff>
      <xdr:row>2</xdr:row>
      <xdr:rowOff>176891</xdr:rowOff>
    </xdr:from>
    <xdr:to>
      <xdr:col>26</xdr:col>
      <xdr:colOff>0</xdr:colOff>
      <xdr:row>4</xdr:row>
      <xdr:rowOff>72116</xdr:rowOff>
    </xdr:to>
    <xdr:sp macro="" textlink="">
      <xdr:nvSpPr>
        <xdr:cNvPr id="95" name="TextBox 94">
          <a:hlinkClick history="0" highlightClick="0" endSnd="0"/>
          <a:extLst>
            <a:ext uri="{FF2B5EF4-FFF2-40B4-BE49-F238E27FC236}">
              <a16:creationId xmlns:a16="http://schemas.microsoft.com/office/drawing/2014/main" id="{9FC820BB-E8D0-44FF-BD8E-FCB065AB52EB}"/>
            </a:ext>
          </a:extLst>
        </xdr:cNvPr>
        <xdr:cNvSpPr txBox="1"/>
      </xdr:nvSpPr>
      <xdr:spPr>
        <a:xfrm>
          <a:off x="12363898" y="734784"/>
          <a:ext cx="2018852" cy="276225"/>
        </a:xfrm>
        <a:prstGeom prst="rect">
          <a:avLst/>
        </a:prstGeom>
        <a:solidFill>
          <a:schemeClr val="bg1">
            <a:lumMod val="95000"/>
          </a:schemeClr>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baseline="0">
              <a:solidFill>
                <a:schemeClr val="accent1">
                  <a:lumMod val="50000"/>
                </a:schemeClr>
              </a:solidFill>
              <a:latin typeface="Arial" panose="020B0604020202020204" pitchFamily="34" charset="0"/>
              <a:cs typeface="Arial" panose="020B0604020202020204" pitchFamily="34" charset="0"/>
            </a:rPr>
            <a:t>TCFD</a:t>
          </a:r>
          <a:endParaRPr lang="en-AU" sz="1100" b="1">
            <a:solidFill>
              <a:schemeClr val="accent1">
                <a:lumMod val="50000"/>
              </a:schemeClr>
            </a:solidFill>
            <a:latin typeface="Arial" panose="020B0604020202020204" pitchFamily="34" charset="0"/>
            <a:cs typeface="Arial" panose="020B0604020202020204" pitchFamily="34" charset="0"/>
          </a:endParaRPr>
        </a:p>
      </xdr:txBody>
    </xdr:sp>
    <xdr:clientData/>
  </xdr:twoCellAnchor>
  <xdr:twoCellAnchor>
    <xdr:from>
      <xdr:col>17</xdr:col>
      <xdr:colOff>418415</xdr:colOff>
      <xdr:row>2</xdr:row>
      <xdr:rowOff>176891</xdr:rowOff>
    </xdr:from>
    <xdr:to>
      <xdr:col>21</xdr:col>
      <xdr:colOff>100007</xdr:colOff>
      <xdr:row>4</xdr:row>
      <xdr:rowOff>72116</xdr:rowOff>
    </xdr:to>
    <xdr:sp macro="" textlink="">
      <xdr:nvSpPr>
        <xdr:cNvPr id="96" name="TextBox 95">
          <a:hlinkClick history="0" highlightClick="0" endSnd="0"/>
          <a:extLst>
            <a:ext uri="{FF2B5EF4-FFF2-40B4-BE49-F238E27FC236}">
              <a16:creationId xmlns:a16="http://schemas.microsoft.com/office/drawing/2014/main" id="{11C76DCE-66DC-46CE-924F-A83D084F0237}"/>
            </a:ext>
          </a:extLst>
        </xdr:cNvPr>
        <xdr:cNvSpPr txBox="1"/>
      </xdr:nvSpPr>
      <xdr:spPr>
        <a:xfrm>
          <a:off x="10335458" y="740108"/>
          <a:ext cx="2066984" cy="259660"/>
        </a:xfrm>
        <a:prstGeom prst="rect">
          <a:avLst/>
        </a:prstGeom>
        <a:solidFill>
          <a:schemeClr val="bg1">
            <a:lumMod val="95000"/>
          </a:schemeClr>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baseline="0">
              <a:solidFill>
                <a:schemeClr val="accent1">
                  <a:lumMod val="50000"/>
                </a:schemeClr>
              </a:solidFill>
              <a:latin typeface="Arial" panose="020B0604020202020204" pitchFamily="34" charset="0"/>
              <a:cs typeface="Arial" panose="020B0604020202020204" pitchFamily="34" charset="0"/>
            </a:rPr>
            <a:t>Modern Slavery Statement</a:t>
          </a:r>
          <a:endParaRPr lang="en-AU" sz="1100" b="1">
            <a:solidFill>
              <a:schemeClr val="accent1">
                <a:lumMod val="50000"/>
              </a:schemeClr>
            </a:solidFill>
            <a:latin typeface="Arial" panose="020B0604020202020204" pitchFamily="34" charset="0"/>
            <a:cs typeface="Arial" panose="020B0604020202020204" pitchFamily="34" charset="0"/>
          </a:endParaRPr>
        </a:p>
      </xdr:txBody>
    </xdr:sp>
    <xdr:clientData/>
  </xdr:twoCellAnchor>
  <xdr:twoCellAnchor>
    <xdr:from>
      <xdr:col>13</xdr:col>
      <xdr:colOff>543827</xdr:colOff>
      <xdr:row>2</xdr:row>
      <xdr:rowOff>176891</xdr:rowOff>
    </xdr:from>
    <xdr:to>
      <xdr:col>17</xdr:col>
      <xdr:colOff>196845</xdr:colOff>
      <xdr:row>4</xdr:row>
      <xdr:rowOff>72116</xdr:rowOff>
    </xdr:to>
    <xdr:sp macro="" textlink="">
      <xdr:nvSpPr>
        <xdr:cNvPr id="97" name="TextBox 96">
          <a:hlinkClick history="0" highlightClick="0" endSnd="0"/>
          <a:extLst>
            <a:ext uri="{FF2B5EF4-FFF2-40B4-BE49-F238E27FC236}">
              <a16:creationId xmlns:a16="http://schemas.microsoft.com/office/drawing/2014/main" id="{DB2A411A-1E28-45CC-AD82-5B227C9AB7A7}"/>
            </a:ext>
          </a:extLst>
        </xdr:cNvPr>
        <xdr:cNvSpPr txBox="1"/>
      </xdr:nvSpPr>
      <xdr:spPr>
        <a:xfrm>
          <a:off x="7905291" y="734784"/>
          <a:ext cx="1993447" cy="276225"/>
        </a:xfrm>
        <a:prstGeom prst="rect">
          <a:avLst/>
        </a:prstGeom>
        <a:solidFill>
          <a:schemeClr val="bg1">
            <a:lumMod val="95000"/>
          </a:schemeClr>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baseline="0">
              <a:solidFill>
                <a:schemeClr val="accent1">
                  <a:lumMod val="50000"/>
                </a:schemeClr>
              </a:solidFill>
              <a:latin typeface="Arial" panose="020B0604020202020204" pitchFamily="34" charset="0"/>
              <a:cs typeface="Arial" panose="020B0604020202020204" pitchFamily="34" charset="0"/>
            </a:rPr>
            <a:t>Sustainability Report</a:t>
          </a:r>
          <a:endParaRPr lang="en-AU" sz="1100" b="1">
            <a:solidFill>
              <a:schemeClr val="accent1">
                <a:lumMod val="50000"/>
              </a:schemeClr>
            </a:solidFill>
            <a:latin typeface="Arial" panose="020B0604020202020204" pitchFamily="34" charset="0"/>
            <a:cs typeface="Arial" panose="020B0604020202020204" pitchFamily="34" charset="0"/>
          </a:endParaRPr>
        </a:p>
      </xdr:txBody>
    </xdr:sp>
    <xdr:clientData/>
  </xdr:twoCellAnchor>
  <xdr:twoCellAnchor>
    <xdr:from>
      <xdr:col>13</xdr:col>
      <xdr:colOff>539290</xdr:colOff>
      <xdr:row>0</xdr:row>
      <xdr:rowOff>163285</xdr:rowOff>
    </xdr:from>
    <xdr:to>
      <xdr:col>25</xdr:col>
      <xdr:colOff>68035</xdr:colOff>
      <xdr:row>2</xdr:row>
      <xdr:rowOff>40819</xdr:rowOff>
    </xdr:to>
    <xdr:sp macro="" textlink="">
      <xdr:nvSpPr>
        <xdr:cNvPr id="43" name="TextBox 42">
          <a:hlinkClick history="0" highlightClick="0" endSnd="0"/>
          <a:extLst>
            <a:ext uri="{FF2B5EF4-FFF2-40B4-BE49-F238E27FC236}">
              <a16:creationId xmlns:a16="http://schemas.microsoft.com/office/drawing/2014/main" id="{503789C6-37BE-4A53-8E5B-5FD533369F0B}"/>
            </a:ext>
          </a:extLst>
        </xdr:cNvPr>
        <xdr:cNvSpPr txBox="1"/>
      </xdr:nvSpPr>
      <xdr:spPr>
        <a:xfrm>
          <a:off x="7900754" y="163285"/>
          <a:ext cx="6481995" cy="435427"/>
        </a:xfrm>
        <a:prstGeom prst="rect">
          <a:avLst/>
        </a:prstGeom>
        <a:solidFill>
          <a:srgbClr val="F2F2F2"/>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baseline="0">
              <a:solidFill>
                <a:schemeClr val="accent1">
                  <a:lumMod val="50000"/>
                </a:schemeClr>
              </a:solidFill>
              <a:latin typeface="Arial" panose="020B0604020202020204" pitchFamily="34" charset="0"/>
              <a:cs typeface="Arial" panose="020B0604020202020204" pitchFamily="34" charset="0"/>
            </a:rPr>
            <a:t>Sustainability at Ausgrid</a:t>
          </a:r>
          <a:endParaRPr lang="en-AU" sz="1100" b="1">
            <a:solidFill>
              <a:schemeClr val="accent1">
                <a:lumMod val="50000"/>
              </a:schemeClr>
            </a:solidFill>
            <a:latin typeface="Arial" panose="020B0604020202020204" pitchFamily="34" charset="0"/>
            <a:cs typeface="Arial" panose="020B0604020202020204" pitchFamily="34" charset="0"/>
          </a:endParaRPr>
        </a:p>
      </xdr:txBody>
    </xdr:sp>
    <xdr:clientData/>
  </xdr:twoCellAnchor>
  <xdr:twoCellAnchor>
    <xdr:from>
      <xdr:col>0</xdr:col>
      <xdr:colOff>236974</xdr:colOff>
      <xdr:row>7</xdr:row>
      <xdr:rowOff>1454159</xdr:rowOff>
    </xdr:from>
    <xdr:to>
      <xdr:col>4</xdr:col>
      <xdr:colOff>555563</xdr:colOff>
      <xdr:row>12</xdr:row>
      <xdr:rowOff>194304</xdr:rowOff>
    </xdr:to>
    <xdr:grpSp>
      <xdr:nvGrpSpPr>
        <xdr:cNvPr id="9" name="Group 8">
          <a:extLst>
            <a:ext uri="{FF2B5EF4-FFF2-40B4-BE49-F238E27FC236}">
              <a16:creationId xmlns:a16="http://schemas.microsoft.com/office/drawing/2014/main" id="{D847AF95-FE70-E9E4-72B0-88F5AF8B139D}"/>
            </a:ext>
          </a:extLst>
        </xdr:cNvPr>
        <xdr:cNvGrpSpPr/>
      </xdr:nvGrpSpPr>
      <xdr:grpSpPr>
        <a:xfrm>
          <a:off x="236974" y="3216284"/>
          <a:ext cx="2328364" cy="1635745"/>
          <a:chOff x="4543077" y="9550162"/>
          <a:chExt cx="2445524" cy="1637395"/>
        </a:xfrm>
      </xdr:grpSpPr>
      <xdr:sp macro="" textlink="">
        <xdr:nvSpPr>
          <xdr:cNvPr id="4" name="Rectangle: Rounded Corners 65">
            <a:hlinkClick history="0" highlightClick="0" endSnd="0"/>
            <a:extLst>
              <a:ext uri="{FF2B5EF4-FFF2-40B4-BE49-F238E27FC236}">
                <a16:creationId xmlns:a16="http://schemas.microsoft.com/office/drawing/2014/main" id="{C0F76118-B11B-FD27-691A-7ADC35C840DE}"/>
              </a:ext>
            </a:extLst>
          </xdr:cNvPr>
          <xdr:cNvSpPr/>
        </xdr:nvSpPr>
        <xdr:spPr>
          <a:xfrm>
            <a:off x="4613195" y="10139929"/>
            <a:ext cx="2369642" cy="271164"/>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Ausgrid Group Workforce</a:t>
            </a:r>
          </a:p>
        </xdr:txBody>
      </xdr:sp>
      <xdr:sp macro="" textlink="">
        <xdr:nvSpPr>
          <xdr:cNvPr id="6" name="Rectangle: Rounded Corners 66">
            <a:hlinkClick history="0" highlightClick="0" endSnd="0"/>
            <a:extLst>
              <a:ext uri="{FF2B5EF4-FFF2-40B4-BE49-F238E27FC236}">
                <a16:creationId xmlns:a16="http://schemas.microsoft.com/office/drawing/2014/main" id="{287DED58-5999-A2C3-E7D1-AAF3AAE70A6C}"/>
              </a:ext>
            </a:extLst>
          </xdr:cNvPr>
          <xdr:cNvSpPr/>
        </xdr:nvSpPr>
        <xdr:spPr>
          <a:xfrm>
            <a:off x="4613195" y="10536036"/>
            <a:ext cx="2372757" cy="271164"/>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Ausgrid</a:t>
            </a:r>
            <a:r>
              <a:rPr lang="en-AU" sz="1000" b="0" baseline="0">
                <a:solidFill>
                  <a:sysClr val="windowText" lastClr="000000"/>
                </a:solidFill>
                <a:latin typeface="Arial" panose="020B0604020202020204" pitchFamily="34" charset="0"/>
                <a:cs typeface="Arial" panose="020B0604020202020204" pitchFamily="34" charset="0"/>
              </a:rPr>
              <a:t> Workforce</a:t>
            </a:r>
            <a:endParaRPr lang="en-AU" sz="1000" b="0">
              <a:solidFill>
                <a:sysClr val="windowText" lastClr="000000"/>
              </a:solidFill>
              <a:latin typeface="Arial" panose="020B0604020202020204" pitchFamily="34" charset="0"/>
              <a:cs typeface="Arial" panose="020B0604020202020204" pitchFamily="34" charset="0"/>
            </a:endParaRPr>
          </a:p>
        </xdr:txBody>
      </xdr:sp>
      <xdr:sp macro="" textlink="">
        <xdr:nvSpPr>
          <xdr:cNvPr id="7" name="Rectangle: Rounded Corners 67">
            <a:hlinkClick history="0" highlightClick="0" endSnd="0"/>
            <a:extLst>
              <a:ext uri="{FF2B5EF4-FFF2-40B4-BE49-F238E27FC236}">
                <a16:creationId xmlns:a16="http://schemas.microsoft.com/office/drawing/2014/main" id="{9A4B34D0-3769-4B17-D470-99C5E36C0B74}"/>
              </a:ext>
            </a:extLst>
          </xdr:cNvPr>
          <xdr:cNvSpPr/>
        </xdr:nvSpPr>
        <xdr:spPr>
          <a:xfrm>
            <a:off x="4613195" y="10916393"/>
            <a:ext cx="2369642" cy="271164"/>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PLUS ES Workforce</a:t>
            </a:r>
          </a:p>
        </xdr:txBody>
      </xdr:sp>
      <xdr:sp macro="" textlink="">
        <xdr:nvSpPr>
          <xdr:cNvPr id="8" name="Rectangle: Rounded Corners 65">
            <a:extLst>
              <a:ext uri="{FF2B5EF4-FFF2-40B4-BE49-F238E27FC236}">
                <a16:creationId xmlns:a16="http://schemas.microsoft.com/office/drawing/2014/main" id="{344FFD02-9724-2C64-0E47-25631B57C2D7}"/>
              </a:ext>
            </a:extLst>
          </xdr:cNvPr>
          <xdr:cNvSpPr/>
        </xdr:nvSpPr>
        <xdr:spPr>
          <a:xfrm>
            <a:off x="4543077" y="9550162"/>
            <a:ext cx="2445524" cy="684672"/>
          </a:xfrm>
          <a:prstGeom prst="rect">
            <a:avLst/>
          </a:prstGeom>
          <a:no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100" b="1">
                <a:solidFill>
                  <a:schemeClr val="accent5">
                    <a:lumMod val="50000"/>
                  </a:schemeClr>
                </a:solidFill>
                <a:latin typeface="Arial" panose="020B0604020202020204" pitchFamily="34" charset="0"/>
                <a:cs typeface="Arial" panose="020B0604020202020204" pitchFamily="34" charset="0"/>
              </a:rPr>
              <a:t>Workforce</a:t>
            </a:r>
          </a:p>
        </xdr:txBody>
      </xdr:sp>
    </xdr:grpSp>
    <xdr:clientData/>
  </xdr:twoCellAnchor>
  <xdr:twoCellAnchor>
    <xdr:from>
      <xdr:col>0</xdr:col>
      <xdr:colOff>236503</xdr:colOff>
      <xdr:row>26</xdr:row>
      <xdr:rowOff>486357</xdr:rowOff>
    </xdr:from>
    <xdr:to>
      <xdr:col>4</xdr:col>
      <xdr:colOff>580778</xdr:colOff>
      <xdr:row>29</xdr:row>
      <xdr:rowOff>178987</xdr:rowOff>
    </xdr:to>
    <xdr:grpSp>
      <xdr:nvGrpSpPr>
        <xdr:cNvPr id="147" name="Group 2">
          <a:extLst>
            <a:ext uri="{FF2B5EF4-FFF2-40B4-BE49-F238E27FC236}">
              <a16:creationId xmlns:a16="http://schemas.microsoft.com/office/drawing/2014/main" id="{77BC5E6E-62E7-4FE4-A079-833BBE0822DD}"/>
            </a:ext>
          </a:extLst>
        </xdr:cNvPr>
        <xdr:cNvGrpSpPr/>
      </xdr:nvGrpSpPr>
      <xdr:grpSpPr>
        <a:xfrm>
          <a:off x="236503" y="10535232"/>
          <a:ext cx="2335000" cy="607030"/>
          <a:chOff x="240489" y="3814027"/>
          <a:chExt cx="2486812" cy="592657"/>
        </a:xfrm>
      </xdr:grpSpPr>
      <xdr:sp macro="" textlink="">
        <xdr:nvSpPr>
          <xdr:cNvPr id="148" name="Rectangle: Rounded Corners 65">
            <a:hlinkClick history="0" highlightClick="0" endSnd="0"/>
            <a:extLst>
              <a:ext uri="{FF2B5EF4-FFF2-40B4-BE49-F238E27FC236}">
                <a16:creationId xmlns:a16="http://schemas.microsoft.com/office/drawing/2014/main" id="{9495B8CB-35D1-C149-8446-5E56EF55CFE4}"/>
              </a:ext>
            </a:extLst>
          </xdr:cNvPr>
          <xdr:cNvSpPr/>
        </xdr:nvSpPr>
        <xdr:spPr>
          <a:xfrm>
            <a:off x="311791" y="4169831"/>
            <a:ext cx="2409649" cy="236853"/>
          </a:xfrm>
          <a:prstGeom prst="rect">
            <a:avLst/>
          </a:prstGeom>
          <a:solidFill>
            <a:sysClr val="window" lastClr="FFFFFF"/>
          </a:solidFill>
          <a:ln w="12700">
            <a:solidFill>
              <a:srgbClr val="BCBCBC"/>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0">
                <a:solidFill>
                  <a:sysClr val="windowText" lastClr="000000"/>
                </a:solidFill>
                <a:latin typeface="Arial" panose="020B0604020202020204" pitchFamily="34" charset="0"/>
                <a:cs typeface="Arial" panose="020B0604020202020204" pitchFamily="34" charset="0"/>
              </a:rPr>
              <a:t>FY24 GRI Index</a:t>
            </a:r>
          </a:p>
        </xdr:txBody>
      </xdr:sp>
      <xdr:sp macro="" textlink="">
        <xdr:nvSpPr>
          <xdr:cNvPr id="149" name="Rectangle: Rounded Corners 65">
            <a:extLst>
              <a:ext uri="{FF2B5EF4-FFF2-40B4-BE49-F238E27FC236}">
                <a16:creationId xmlns:a16="http://schemas.microsoft.com/office/drawing/2014/main" id="{19800789-B5B4-D2BF-5952-62C46AE205E3}"/>
              </a:ext>
            </a:extLst>
          </xdr:cNvPr>
          <xdr:cNvSpPr/>
        </xdr:nvSpPr>
        <xdr:spPr>
          <a:xfrm>
            <a:off x="240489" y="3814027"/>
            <a:ext cx="2486812" cy="233799"/>
          </a:xfrm>
          <a:prstGeom prst="rect">
            <a:avLst/>
          </a:prstGeom>
          <a:noFill/>
          <a:ln w="12700">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100" b="1">
                <a:solidFill>
                  <a:schemeClr val="accent5">
                    <a:lumMod val="50000"/>
                  </a:schemeClr>
                </a:solidFill>
                <a:latin typeface="Arial" panose="020B0604020202020204" pitchFamily="34" charset="0"/>
                <a:cs typeface="Arial" panose="020B0604020202020204" pitchFamily="34" charset="0"/>
              </a:rPr>
              <a:t>GRI Index</a:t>
            </a:r>
          </a:p>
        </xdr:txBody>
      </xdr:sp>
    </xdr:grpSp>
    <xdr:clientData/>
  </xdr:twoCellAnchor>
  <xdr:twoCellAnchor editAs="oneCell">
    <xdr:from>
      <xdr:col>0</xdr:col>
      <xdr:colOff>161925</xdr:colOff>
      <xdr:row>0</xdr:row>
      <xdr:rowOff>190500</xdr:rowOff>
    </xdr:from>
    <xdr:to>
      <xdr:col>5</xdr:col>
      <xdr:colOff>247650</xdr:colOff>
      <xdr:row>5</xdr:row>
      <xdr:rowOff>76200</xdr:rowOff>
    </xdr:to>
    <xdr:pic>
      <xdr:nvPicPr>
        <xdr:cNvPr id="3" name="Picture 2">
          <a:extLst>
            <a:ext uri="{FF2B5EF4-FFF2-40B4-BE49-F238E27FC236}">
              <a16:creationId xmlns:a16="http://schemas.microsoft.com/office/drawing/2014/main" id="{5580C7DB-F03E-1043-6747-9667087581F1}"/>
            </a:ext>
            <a:ext uri="{147F2762-F138-4A5C-976F-8EAC2B608ADB}">
              <a16:predDERef xmlns:a16="http://schemas.microsoft.com/office/drawing/2014/main" pred="{9C1A4EE2-4A7D-92FF-6903-14E5D1024D57}"/>
            </a:ext>
          </a:extLst>
        </xdr:cNvPr>
        <xdr:cNvPicPr>
          <a:picLocks noChangeAspect="1"/>
        </xdr:cNvPicPr>
      </xdr:nvPicPr>
      <xdr:blipFill>
        <a:blip xmlns:r="http://schemas.openxmlformats.org/officeDocument/2006/relationships" r:embed="rId24"/>
        <a:stretch>
          <a:fillRect/>
        </a:stretch>
      </xdr:blipFill>
      <xdr:spPr>
        <a:xfrm>
          <a:off x="161925" y="190500"/>
          <a:ext cx="2657475" cy="990600"/>
        </a:xfrm>
        <a:prstGeom prst="rect">
          <a:avLst/>
        </a:prstGeom>
      </xdr:spPr>
    </xdr:pic>
    <xdr:clientData/>
  </xdr:twoCellAnchor>
  <xdr:twoCellAnchor>
    <xdr:from>
      <xdr:col>1</xdr:col>
      <xdr:colOff>3175</xdr:colOff>
      <xdr:row>6</xdr:row>
      <xdr:rowOff>3175</xdr:rowOff>
    </xdr:from>
    <xdr:to>
      <xdr:col>1</xdr:col>
      <xdr:colOff>66675</xdr:colOff>
      <xdr:row>6</xdr:row>
      <xdr:rowOff>105767</xdr:rowOff>
    </xdr:to>
    <xdr:sp macro="" textlink="">
      <xdr:nvSpPr>
        <xdr:cNvPr id="10" name="TextBox 9">
          <a:extLst>
            <a:ext uri="{FF2B5EF4-FFF2-40B4-BE49-F238E27FC236}">
              <a16:creationId xmlns:a16="http://schemas.microsoft.com/office/drawing/2014/main" id="{943DC55F-F92B-DB6D-5518-94A91E7A10CB}"/>
            </a:ext>
          </a:extLst>
        </xdr:cNvPr>
        <xdr:cNvSpPr txBox="1"/>
      </xdr:nvSpPr>
      <xdr:spPr>
        <a:xfrm>
          <a:off x="314325" y="1304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170089</xdr:colOff>
      <xdr:row>1</xdr:row>
      <xdr:rowOff>81643</xdr:rowOff>
    </xdr:from>
    <xdr:to>
      <xdr:col>12</xdr:col>
      <xdr:colOff>1351739</xdr:colOff>
      <xdr:row>1</xdr:row>
      <xdr:rowOff>272143</xdr:rowOff>
    </xdr:to>
    <xdr:sp macro="" textlink="">
      <xdr:nvSpPr>
        <xdr:cNvPr id="2" name="TextBox 1">
          <a:hlinkClick history="0" highlightClick="0" endSnd="0"/>
          <a:extLst>
            <a:ext uri="{FF2B5EF4-FFF2-40B4-BE49-F238E27FC236}">
              <a16:creationId xmlns:a16="http://schemas.microsoft.com/office/drawing/2014/main" id="{7602641B-75BB-4CB9-9E02-1B57ECB1D25A}"/>
            </a:ext>
          </a:extLst>
        </xdr:cNvPr>
        <xdr:cNvSpPr txBox="1"/>
      </xdr:nvSpPr>
      <xdr:spPr>
        <a:xfrm>
          <a:off x="19112139" y="39279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463550</xdr:colOff>
      <xdr:row>1</xdr:row>
      <xdr:rowOff>158750</xdr:rowOff>
    </xdr:from>
    <xdr:to>
      <xdr:col>1</xdr:col>
      <xdr:colOff>2952750</xdr:colOff>
      <xdr:row>1</xdr:row>
      <xdr:rowOff>825500</xdr:rowOff>
    </xdr:to>
    <xdr:pic>
      <xdr:nvPicPr>
        <xdr:cNvPr id="3" name="Picture 2">
          <a:extLst>
            <a:ext uri="{FF2B5EF4-FFF2-40B4-BE49-F238E27FC236}">
              <a16:creationId xmlns:a16="http://schemas.microsoft.com/office/drawing/2014/main" id="{0D37A0F1-31AD-A84E-43E2-B89710ED3676}"/>
            </a:ext>
            <a:ext uri="{147F2762-F138-4A5C-976F-8EAC2B608ADB}">
              <a16:predDERef xmlns:a16="http://schemas.microsoft.com/office/drawing/2014/main" pred="{7602641B-75BB-4CB9-9E02-1B57ECB1D25A}"/>
            </a:ext>
          </a:extLst>
        </xdr:cNvPr>
        <xdr:cNvPicPr>
          <a:picLocks noChangeAspect="1"/>
        </xdr:cNvPicPr>
      </xdr:nvPicPr>
      <xdr:blipFill>
        <a:blip xmlns:r="http://schemas.openxmlformats.org/officeDocument/2006/relationships" r:embed="rId2"/>
        <a:stretch>
          <a:fillRect/>
        </a:stretch>
      </xdr:blipFill>
      <xdr:spPr>
        <a:xfrm>
          <a:off x="781050" y="476250"/>
          <a:ext cx="2489200" cy="6667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4" name="TextBox 3">
          <a:extLst>
            <a:ext uri="{FF2B5EF4-FFF2-40B4-BE49-F238E27FC236}">
              <a16:creationId xmlns:a16="http://schemas.microsoft.com/office/drawing/2014/main" id="{A7698246-405B-7D3C-C186-D273478719CB}"/>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170089</xdr:colOff>
      <xdr:row>1</xdr:row>
      <xdr:rowOff>81643</xdr:rowOff>
    </xdr:from>
    <xdr:to>
      <xdr:col>12</xdr:col>
      <xdr:colOff>1351739</xdr:colOff>
      <xdr:row>1</xdr:row>
      <xdr:rowOff>272143</xdr:rowOff>
    </xdr:to>
    <xdr:sp macro="" textlink="">
      <xdr:nvSpPr>
        <xdr:cNvPr id="2" name="TextBox 1">
          <a:hlinkClick history="0" highlightClick="0" endSnd="0"/>
          <a:extLst>
            <a:ext uri="{FF2B5EF4-FFF2-40B4-BE49-F238E27FC236}">
              <a16:creationId xmlns:a16="http://schemas.microsoft.com/office/drawing/2014/main" id="{228E4CF9-6AAD-4041-861D-5A78A4ECB551}"/>
            </a:ext>
          </a:extLst>
        </xdr:cNvPr>
        <xdr:cNvSpPr txBox="1"/>
      </xdr:nvSpPr>
      <xdr:spPr>
        <a:xfrm>
          <a:off x="17915164"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0</xdr:col>
      <xdr:colOff>230909</xdr:colOff>
      <xdr:row>1</xdr:row>
      <xdr:rowOff>92364</xdr:rowOff>
    </xdr:from>
    <xdr:to>
      <xdr:col>1</xdr:col>
      <xdr:colOff>3355109</xdr:colOff>
      <xdr:row>1</xdr:row>
      <xdr:rowOff>921039</xdr:rowOff>
    </xdr:to>
    <xdr:pic>
      <xdr:nvPicPr>
        <xdr:cNvPr id="4" name="Picture 3">
          <a:extLst>
            <a:ext uri="{FF2B5EF4-FFF2-40B4-BE49-F238E27FC236}">
              <a16:creationId xmlns:a16="http://schemas.microsoft.com/office/drawing/2014/main" id="{0AEC1D04-95BA-ABF8-8714-9EC7061FFA46}"/>
            </a:ext>
            <a:ext uri="{147F2762-F138-4A5C-976F-8EAC2B608ADB}">
              <a16:predDERef xmlns:a16="http://schemas.microsoft.com/office/drawing/2014/main" pred="{228E4CF9-6AAD-4041-861D-5A78A4ECB551}"/>
            </a:ext>
          </a:extLst>
        </xdr:cNvPr>
        <xdr:cNvPicPr>
          <a:picLocks noChangeAspect="1"/>
        </xdr:cNvPicPr>
      </xdr:nvPicPr>
      <xdr:blipFill>
        <a:blip xmlns:r="http://schemas.openxmlformats.org/officeDocument/2006/relationships" r:embed="rId2"/>
        <a:srcRect l="43750" t="30833" b="30121"/>
        <a:stretch/>
      </xdr:blipFill>
      <xdr:spPr>
        <a:xfrm>
          <a:off x="230909" y="409864"/>
          <a:ext cx="3441700" cy="8318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3" name="TextBox 2">
          <a:extLst>
            <a:ext uri="{FF2B5EF4-FFF2-40B4-BE49-F238E27FC236}">
              <a16:creationId xmlns:a16="http://schemas.microsoft.com/office/drawing/2014/main" id="{DA6696F5-4B56-449B-6081-B5A7F76F40C6}"/>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170089</xdr:colOff>
      <xdr:row>1</xdr:row>
      <xdr:rowOff>81643</xdr:rowOff>
    </xdr:from>
    <xdr:to>
      <xdr:col>12</xdr:col>
      <xdr:colOff>1351739</xdr:colOff>
      <xdr:row>1</xdr:row>
      <xdr:rowOff>272143</xdr:rowOff>
    </xdr:to>
    <xdr:sp macro="" textlink="">
      <xdr:nvSpPr>
        <xdr:cNvPr id="6" name="TextBox 5">
          <a:hlinkClick history="0" highlightClick="0" endSnd="0"/>
          <a:extLst>
            <a:ext uri="{FF2B5EF4-FFF2-40B4-BE49-F238E27FC236}">
              <a16:creationId xmlns:a16="http://schemas.microsoft.com/office/drawing/2014/main" id="{862938E9-928C-4A71-960A-A0A4DAF8C056}"/>
            </a:ext>
          </a:extLst>
        </xdr:cNvPr>
        <xdr:cNvSpPr txBox="1"/>
      </xdr:nvSpPr>
      <xdr:spPr>
        <a:xfrm>
          <a:off x="17915164"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47625</xdr:colOff>
      <xdr:row>0</xdr:row>
      <xdr:rowOff>104775</xdr:rowOff>
    </xdr:from>
    <xdr:to>
      <xdr:col>1</xdr:col>
      <xdr:colOff>3962400</xdr:colOff>
      <xdr:row>2</xdr:row>
      <xdr:rowOff>238125</xdr:rowOff>
    </xdr:to>
    <xdr:pic>
      <xdr:nvPicPr>
        <xdr:cNvPr id="3" name="Picture 2">
          <a:extLst>
            <a:ext uri="{FF2B5EF4-FFF2-40B4-BE49-F238E27FC236}">
              <a16:creationId xmlns:a16="http://schemas.microsoft.com/office/drawing/2014/main" id="{2CE5B012-82E6-0F4A-0CF8-1B129CCC68B2}"/>
            </a:ext>
            <a:ext uri="{147F2762-F138-4A5C-976F-8EAC2B608ADB}">
              <a16:predDERef xmlns:a16="http://schemas.microsoft.com/office/drawing/2014/main" pred="{862938E9-928C-4A71-960A-A0A4DAF8C056}"/>
            </a:ext>
          </a:extLst>
        </xdr:cNvPr>
        <xdr:cNvPicPr>
          <a:picLocks noChangeAspect="1"/>
        </xdr:cNvPicPr>
      </xdr:nvPicPr>
      <xdr:blipFill>
        <a:blip xmlns:r="http://schemas.openxmlformats.org/officeDocument/2006/relationships" r:embed="rId2"/>
        <a:stretch>
          <a:fillRect/>
        </a:stretch>
      </xdr:blipFill>
      <xdr:spPr>
        <a:xfrm>
          <a:off x="342900" y="104775"/>
          <a:ext cx="3914775" cy="14668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11B184F7-168B-D5B9-89B8-A1EEB5A95CB4}"/>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82091</xdr:colOff>
      <xdr:row>1</xdr:row>
      <xdr:rowOff>84818</xdr:rowOff>
    </xdr:from>
    <xdr:to>
      <xdr:col>26</xdr:col>
      <xdr:colOff>939891</xdr:colOff>
      <xdr:row>1</xdr:row>
      <xdr:rowOff>275318</xdr:rowOff>
    </xdr:to>
    <xdr:sp macro="" textlink="">
      <xdr:nvSpPr>
        <xdr:cNvPr id="8" name="TextBox 7">
          <a:hlinkClick history="0" highlightClick="0" endSnd="0"/>
          <a:extLst>
            <a:ext uri="{FF2B5EF4-FFF2-40B4-BE49-F238E27FC236}">
              <a16:creationId xmlns:a16="http://schemas.microsoft.com/office/drawing/2014/main" id="{0EC78D61-8DA7-410D-9809-8082DEC2A7AF}"/>
            </a:ext>
          </a:extLst>
        </xdr:cNvPr>
        <xdr:cNvSpPr txBox="1"/>
      </xdr:nvSpPr>
      <xdr:spPr>
        <a:xfrm>
          <a:off x="33594216" y="402318"/>
          <a:ext cx="85780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161925</xdr:colOff>
      <xdr:row>0</xdr:row>
      <xdr:rowOff>85725</xdr:rowOff>
    </xdr:from>
    <xdr:to>
      <xdr:col>1</xdr:col>
      <xdr:colOff>4076700</xdr:colOff>
      <xdr:row>2</xdr:row>
      <xdr:rowOff>219075</xdr:rowOff>
    </xdr:to>
    <xdr:pic>
      <xdr:nvPicPr>
        <xdr:cNvPr id="2" name="Picture 1">
          <a:extLst>
            <a:ext uri="{FF2B5EF4-FFF2-40B4-BE49-F238E27FC236}">
              <a16:creationId xmlns:a16="http://schemas.microsoft.com/office/drawing/2014/main" id="{E5042041-D110-4D15-8068-62BA92230D61}"/>
            </a:ext>
            <a:ext uri="{147F2762-F138-4A5C-976F-8EAC2B608ADB}">
              <a16:predDERef xmlns:a16="http://schemas.microsoft.com/office/drawing/2014/main" pred="{0EC78D61-8DA7-410D-9809-8082DEC2A7AF}"/>
            </a:ext>
          </a:extLst>
        </xdr:cNvPr>
        <xdr:cNvPicPr>
          <a:picLocks noChangeAspect="1"/>
        </xdr:cNvPicPr>
      </xdr:nvPicPr>
      <xdr:blipFill>
        <a:blip xmlns:r="http://schemas.openxmlformats.org/officeDocument/2006/relationships" r:embed="rId2"/>
        <a:stretch>
          <a:fillRect/>
        </a:stretch>
      </xdr:blipFill>
      <xdr:spPr>
        <a:xfrm>
          <a:off x="479425" y="85725"/>
          <a:ext cx="3914775" cy="1476619"/>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3" name="TextBox 2">
          <a:extLst>
            <a:ext uri="{FF2B5EF4-FFF2-40B4-BE49-F238E27FC236}">
              <a16:creationId xmlns:a16="http://schemas.microsoft.com/office/drawing/2014/main" id="{5A892C6F-53E3-CA30-8213-5C546E97D562}"/>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29</xdr:col>
      <xdr:colOff>82091</xdr:colOff>
      <xdr:row>1</xdr:row>
      <xdr:rowOff>84818</xdr:rowOff>
    </xdr:from>
    <xdr:to>
      <xdr:col>29</xdr:col>
      <xdr:colOff>939891</xdr:colOff>
      <xdr:row>1</xdr:row>
      <xdr:rowOff>275318</xdr:rowOff>
    </xdr:to>
    <xdr:sp macro="" textlink="">
      <xdr:nvSpPr>
        <xdr:cNvPr id="6" name="TextBox 5">
          <a:hlinkClick history="0" highlightClick="0" endSnd="0"/>
          <a:extLst>
            <a:ext uri="{FF2B5EF4-FFF2-40B4-BE49-F238E27FC236}">
              <a16:creationId xmlns:a16="http://schemas.microsoft.com/office/drawing/2014/main" id="{FC05B2C9-B959-45B4-A692-79BFA8FFF67B}"/>
            </a:ext>
          </a:extLst>
        </xdr:cNvPr>
        <xdr:cNvSpPr txBox="1"/>
      </xdr:nvSpPr>
      <xdr:spPr>
        <a:xfrm>
          <a:off x="33486826" y="398583"/>
          <a:ext cx="85780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314325</xdr:colOff>
      <xdr:row>1</xdr:row>
      <xdr:rowOff>171450</xdr:rowOff>
    </xdr:from>
    <xdr:to>
      <xdr:col>1</xdr:col>
      <xdr:colOff>2800350</xdr:colOff>
      <xdr:row>1</xdr:row>
      <xdr:rowOff>838200</xdr:rowOff>
    </xdr:to>
    <xdr:pic>
      <xdr:nvPicPr>
        <xdr:cNvPr id="2" name="Picture 1">
          <a:extLst>
            <a:ext uri="{FF2B5EF4-FFF2-40B4-BE49-F238E27FC236}">
              <a16:creationId xmlns:a16="http://schemas.microsoft.com/office/drawing/2014/main" id="{1E7646F1-CC0A-4074-9D4F-B7B59A3D5B5D}"/>
            </a:ext>
            <a:ext uri="{147F2762-F138-4A5C-976F-8EAC2B608ADB}">
              <a16:predDERef xmlns:a16="http://schemas.microsoft.com/office/drawing/2014/main" pred="{FC05B2C9-B959-45B4-A692-79BFA8FFF67B}"/>
            </a:ext>
          </a:extLst>
        </xdr:cNvPr>
        <xdr:cNvPicPr>
          <a:picLocks noChangeAspect="1"/>
        </xdr:cNvPicPr>
      </xdr:nvPicPr>
      <xdr:blipFill>
        <a:blip xmlns:r="http://schemas.openxmlformats.org/officeDocument/2006/relationships" r:embed="rId2"/>
        <a:stretch>
          <a:fillRect/>
        </a:stretch>
      </xdr:blipFill>
      <xdr:spPr>
        <a:xfrm>
          <a:off x="609600" y="476250"/>
          <a:ext cx="2486025" cy="666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26</xdr:col>
      <xdr:colOff>82091</xdr:colOff>
      <xdr:row>1</xdr:row>
      <xdr:rowOff>84818</xdr:rowOff>
    </xdr:from>
    <xdr:to>
      <xdr:col>26</xdr:col>
      <xdr:colOff>939891</xdr:colOff>
      <xdr:row>1</xdr:row>
      <xdr:rowOff>275318</xdr:rowOff>
    </xdr:to>
    <xdr:sp macro="" textlink="">
      <xdr:nvSpPr>
        <xdr:cNvPr id="4" name="TextBox 3">
          <a:hlinkClick history="0" highlightClick="0" endSnd="0"/>
          <a:extLst>
            <a:ext uri="{FF2B5EF4-FFF2-40B4-BE49-F238E27FC236}">
              <a16:creationId xmlns:a16="http://schemas.microsoft.com/office/drawing/2014/main" id="{4D35F110-3E6F-4224-80D0-26CB292CA18F}"/>
            </a:ext>
          </a:extLst>
        </xdr:cNvPr>
        <xdr:cNvSpPr txBox="1"/>
      </xdr:nvSpPr>
      <xdr:spPr>
        <a:xfrm>
          <a:off x="33594216" y="402318"/>
          <a:ext cx="85780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0</xdr:col>
      <xdr:colOff>171450</xdr:colOff>
      <xdr:row>1</xdr:row>
      <xdr:rowOff>114300</xdr:rowOff>
    </xdr:from>
    <xdr:to>
      <xdr:col>1</xdr:col>
      <xdr:colOff>3295650</xdr:colOff>
      <xdr:row>1</xdr:row>
      <xdr:rowOff>942975</xdr:rowOff>
    </xdr:to>
    <xdr:pic>
      <xdr:nvPicPr>
        <xdr:cNvPr id="2" name="Picture 1">
          <a:extLst>
            <a:ext uri="{FF2B5EF4-FFF2-40B4-BE49-F238E27FC236}">
              <a16:creationId xmlns:a16="http://schemas.microsoft.com/office/drawing/2014/main" id="{AD850559-4FE5-417E-B9C0-F241A9BBF5DE}"/>
            </a:ext>
            <a:ext uri="{147F2762-F138-4A5C-976F-8EAC2B608ADB}">
              <a16:predDERef xmlns:a16="http://schemas.microsoft.com/office/drawing/2014/main" pred="{4D35F110-3E6F-4224-80D0-26CB292CA18F}"/>
            </a:ext>
          </a:extLst>
        </xdr:cNvPr>
        <xdr:cNvPicPr>
          <a:picLocks noChangeAspect="1"/>
        </xdr:cNvPicPr>
      </xdr:nvPicPr>
      <xdr:blipFill>
        <a:blip xmlns:r="http://schemas.openxmlformats.org/officeDocument/2006/relationships" r:embed="rId2"/>
        <a:srcRect l="43750" t="30833" b="30121"/>
        <a:stretch/>
      </xdr:blipFill>
      <xdr:spPr>
        <a:xfrm>
          <a:off x="171450" y="419100"/>
          <a:ext cx="3419475" cy="828675"/>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3" name="TextBox 2">
          <a:extLst>
            <a:ext uri="{FF2B5EF4-FFF2-40B4-BE49-F238E27FC236}">
              <a16:creationId xmlns:a16="http://schemas.microsoft.com/office/drawing/2014/main" id="{CBDCF42C-A61C-CC21-B534-4555F9C59E28}"/>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170089</xdr:colOff>
      <xdr:row>1</xdr:row>
      <xdr:rowOff>81643</xdr:rowOff>
    </xdr:from>
    <xdr:to>
      <xdr:col>9</xdr:col>
      <xdr:colOff>1351739</xdr:colOff>
      <xdr:row>1</xdr:row>
      <xdr:rowOff>272143</xdr:rowOff>
    </xdr:to>
    <xdr:sp macro="" textlink="">
      <xdr:nvSpPr>
        <xdr:cNvPr id="5" name="TextBox 4">
          <a:hlinkClick history="0" highlightClick="0" endSnd="0"/>
          <a:extLst>
            <a:ext uri="{FF2B5EF4-FFF2-40B4-BE49-F238E27FC236}">
              <a16:creationId xmlns:a16="http://schemas.microsoft.com/office/drawing/2014/main" id="{65C3A0E0-02D7-47B1-B13C-F741075360A7}"/>
            </a:ext>
          </a:extLst>
        </xdr:cNvPr>
        <xdr:cNvSpPr txBox="1"/>
      </xdr:nvSpPr>
      <xdr:spPr>
        <a:xfrm>
          <a:off x="20305939" y="386443"/>
          <a:ext cx="118165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solidFill>
                <a:schemeClr val="accent1">
                  <a:lumMod val="50000"/>
                </a:schemeClr>
              </a:solidFill>
              <a:latin typeface="Arial" panose="020B0604020202020204" pitchFamily="34" charset="0"/>
              <a:cs typeface="Arial" panose="020B0604020202020204" pitchFamily="34" charset="0"/>
            </a:rPr>
            <a:t>Contents</a:t>
          </a:r>
        </a:p>
      </xdr:txBody>
    </xdr:sp>
    <xdr:clientData/>
  </xdr:twoCellAnchor>
  <xdr:twoCellAnchor editAs="oneCell">
    <xdr:from>
      <xdr:col>1</xdr:col>
      <xdr:colOff>114300</xdr:colOff>
      <xdr:row>1</xdr:row>
      <xdr:rowOff>171450</xdr:rowOff>
    </xdr:from>
    <xdr:to>
      <xdr:col>1</xdr:col>
      <xdr:colOff>2600325</xdr:colOff>
      <xdr:row>1</xdr:row>
      <xdr:rowOff>838200</xdr:rowOff>
    </xdr:to>
    <xdr:pic>
      <xdr:nvPicPr>
        <xdr:cNvPr id="2" name="Picture 1">
          <a:extLst>
            <a:ext uri="{FF2B5EF4-FFF2-40B4-BE49-F238E27FC236}">
              <a16:creationId xmlns:a16="http://schemas.microsoft.com/office/drawing/2014/main" id="{21338E8A-4FD8-468C-9B13-99D1666ED5B9}"/>
            </a:ext>
            <a:ext uri="{147F2762-F138-4A5C-976F-8EAC2B608ADB}">
              <a16:predDERef xmlns:a16="http://schemas.microsoft.com/office/drawing/2014/main" pred="{65C3A0E0-02D7-47B1-B13C-F741075360A7}"/>
            </a:ext>
          </a:extLst>
        </xdr:cNvPr>
        <xdr:cNvPicPr>
          <a:picLocks noChangeAspect="1"/>
        </xdr:cNvPicPr>
      </xdr:nvPicPr>
      <xdr:blipFill>
        <a:blip xmlns:r="http://schemas.openxmlformats.org/officeDocument/2006/relationships" r:embed="rId2"/>
        <a:stretch>
          <a:fillRect/>
        </a:stretch>
      </xdr:blipFill>
      <xdr:spPr>
        <a:xfrm>
          <a:off x="409575" y="476250"/>
          <a:ext cx="2486025" cy="6667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3" name="TextBox 2">
          <a:extLst>
            <a:ext uri="{FF2B5EF4-FFF2-40B4-BE49-F238E27FC236}">
              <a16:creationId xmlns:a16="http://schemas.microsoft.com/office/drawing/2014/main" id="{731094C0-2C85-CAF9-A14B-A62178E2BBFD}"/>
            </a:ext>
          </a:extLst>
        </xdr:cNvPr>
        <xdr:cNvSpPr txBox="1"/>
      </xdr:nvSpPr>
      <xdr:spPr>
        <a:xfrm>
          <a:off x="314325" y="314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hyperlink" TargetMode="External" Target="https://www.gresb.com/nl-en/" /><Relationship Id="rId2" Type="http://schemas.openxmlformats.org/officeDocument/2006/relationships/printerSettings" Target="../printerSettings/printerSettings10.bin" /><Relationship Id="rId3"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hyperlink" TargetMode="External" Target="https://www.gresb.com/nl-en/" /><Relationship Id="rId2" Type="http://schemas.openxmlformats.org/officeDocument/2006/relationships/printerSettings" Target="../printerSettings/printerSettings11.bin" /><Relationship Id="rId3"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7.xml" /></Relationships>
</file>

<file path=xl/worksheets/_rels/sheet18.xml.rels>&#65279;<?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8.xml" /></Relationships>
</file>

<file path=xl/worksheets/_rels/sheet19.xml.rels>&#65279;<?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9.xml" /></Relationships>
</file>

<file path=xl/worksheets/_rels/sheet2.xml.rels>&#65279;<?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tabColor theme="4" tint="-0.499984740745262"/>
    <pageSetUpPr fitToPage="1"/>
  </sheetPr>
  <dimension ref="A1:BN119"/>
  <sheetViews>
    <sheetView showGridLines="0" tabSelected="1" topLeftCell="B8" zoomScale="36" zoomScaleNormal="70" workbookViewId="0">
      <selection activeCell="B27" sqref="B27:AI73"/>
    </sheetView>
  </sheetViews>
  <sheetFormatPr customHeight="1" zeroHeight="1"/>
  <cols>
    <col min="1" max="1" width="1.5703125" style="1" hidden="1" customWidth="1"/>
    <col min="2" max="2" width="5" style="387" customWidth="1"/>
    <col min="3" max="3" width="13" style="387" customWidth="1"/>
    <col min="4" max="34" width="8.5703125" style="387" customWidth="1"/>
    <col min="35" max="35" width="17" style="387" customWidth="1"/>
    <col min="36" max="36" width="8.5703125" style="1" hidden="1" customWidth="1"/>
    <col min="37" max="66" style="528" hidden="1"/>
    <col min="67" max="16384" width="8.5703125" style="528" hidden="1"/>
  </cols>
  <sheetData>
    <row r="1" spans="2:35" ht="14.45" hidden="1">
      <c r="B1" s="811"/>
      <c r="C1" s="811"/>
      <c r="D1" s="811"/>
      <c r="E1" s="811"/>
      <c r="F1" s="811"/>
      <c r="G1" s="811"/>
      <c r="H1" s="811"/>
      <c r="I1" s="811"/>
      <c r="J1" s="811"/>
      <c r="K1" s="811"/>
      <c r="L1" s="811"/>
      <c r="M1" s="811"/>
      <c r="N1" s="811"/>
      <c r="O1" s="811"/>
      <c r="P1" s="811"/>
      <c r="Q1" s="811"/>
      <c r="R1" s="811"/>
      <c r="S1" s="811"/>
      <c r="T1" s="811"/>
      <c r="U1" s="811"/>
      <c r="V1" s="811"/>
      <c r="W1" s="811"/>
      <c r="X1" s="811"/>
      <c r="Y1" s="811"/>
      <c r="Z1" s="811"/>
      <c r="AA1" s="811"/>
      <c r="AB1" s="811"/>
      <c r="AC1" s="811"/>
      <c r="AD1" s="811"/>
      <c r="AE1" s="811"/>
      <c r="AF1" s="811"/>
      <c r="AG1" s="811"/>
      <c r="AH1" s="811"/>
      <c r="AI1" s="811"/>
    </row>
    <row r="2" spans="2:35" ht="14.45" hidden="1">
      <c r="B2" s="811"/>
      <c r="C2" s="811"/>
      <c r="D2" s="811"/>
      <c r="E2" s="811"/>
      <c r="F2" s="811"/>
      <c r="G2" s="811"/>
      <c r="H2" s="811"/>
      <c r="I2" s="811"/>
      <c r="J2" s="811"/>
      <c r="K2" s="811"/>
      <c r="L2" s="811"/>
      <c r="M2" s="811"/>
      <c r="N2" s="811"/>
      <c r="O2" s="811"/>
      <c r="P2" s="811"/>
      <c r="Q2" s="811"/>
      <c r="R2" s="811"/>
      <c r="S2" s="811"/>
      <c r="T2" s="811"/>
      <c r="U2" s="811"/>
      <c r="V2" s="811"/>
      <c r="W2" s="811"/>
      <c r="X2" s="811"/>
      <c r="Y2" s="811"/>
      <c r="Z2" s="811"/>
      <c r="AA2" s="811"/>
      <c r="AB2" s="811"/>
      <c r="AC2" s="811"/>
      <c r="AD2" s="811"/>
      <c r="AE2" s="811"/>
      <c r="AF2" s="811"/>
      <c r="AG2" s="811"/>
      <c r="AH2" s="811"/>
      <c r="AI2" s="811"/>
    </row>
    <row r="3" spans="2:35" ht="14.45" hidden="1">
      <c r="B3" s="811"/>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row>
    <row r="4" spans="2:35" ht="14.45" hidden="1">
      <c r="B4" s="811"/>
      <c r="C4" s="811"/>
      <c r="D4" s="811"/>
      <c r="E4" s="811"/>
      <c r="F4" s="811"/>
      <c r="G4" s="811"/>
      <c r="H4" s="811"/>
      <c r="I4" s="811"/>
      <c r="J4" s="811"/>
      <c r="K4" s="811"/>
      <c r="L4" s="811"/>
      <c r="M4" s="811"/>
      <c r="N4" s="811"/>
      <c r="O4" s="811"/>
      <c r="P4" s="811"/>
      <c r="Q4" s="811"/>
      <c r="R4" s="811"/>
      <c r="S4" s="811"/>
      <c r="T4" s="811"/>
      <c r="U4" s="811"/>
      <c r="V4" s="811"/>
      <c r="W4" s="811"/>
      <c r="X4" s="811"/>
      <c r="Y4" s="811"/>
      <c r="Z4" s="811"/>
      <c r="AA4" s="811"/>
      <c r="AB4" s="811"/>
      <c r="AC4" s="811"/>
      <c r="AD4" s="811"/>
      <c r="AE4" s="811"/>
      <c r="AF4" s="811"/>
      <c r="AG4" s="811"/>
      <c r="AH4" s="811"/>
      <c r="AI4" s="811"/>
    </row>
    <row r="5" spans="2:35" ht="14.45" hidden="1">
      <c r="B5" s="811"/>
      <c r="C5" s="811"/>
      <c r="D5" s="811"/>
      <c r="E5" s="811"/>
      <c r="F5" s="811"/>
      <c r="G5" s="811"/>
      <c r="H5" s="811"/>
      <c r="I5" s="811"/>
      <c r="J5" s="811"/>
      <c r="K5" s="811"/>
      <c r="L5" s="811"/>
      <c r="M5" s="811"/>
      <c r="N5" s="811"/>
      <c r="O5" s="811"/>
      <c r="P5" s="811"/>
      <c r="Q5" s="811"/>
      <c r="R5" s="811"/>
      <c r="S5" s="811"/>
      <c r="T5" s="811"/>
      <c r="U5" s="811"/>
      <c r="V5" s="811"/>
      <c r="W5" s="811"/>
      <c r="X5" s="811"/>
      <c r="Y5" s="811"/>
      <c r="Z5" s="811"/>
      <c r="AA5" s="811"/>
      <c r="AB5" s="811"/>
      <c r="AC5" s="811"/>
      <c r="AD5" s="811"/>
      <c r="AE5" s="811"/>
      <c r="AF5" s="811"/>
      <c r="AG5" s="811"/>
      <c r="AH5" s="811"/>
      <c r="AI5" s="811"/>
    </row>
    <row r="6" spans="2:35" ht="14.45" hidden="1">
      <c r="B6" s="811"/>
      <c r="C6" s="811"/>
      <c r="D6" s="811"/>
      <c r="E6" s="811"/>
      <c r="F6" s="811"/>
      <c r="G6" s="811"/>
      <c r="H6" s="811"/>
      <c r="I6" s="811"/>
      <c r="J6" s="811"/>
      <c r="K6" s="811"/>
      <c r="L6" s="811"/>
      <c r="M6" s="811"/>
      <c r="N6" s="811"/>
      <c r="O6" s="811"/>
      <c r="P6" s="811"/>
      <c r="Q6" s="811"/>
      <c r="R6" s="811"/>
      <c r="S6" s="811"/>
      <c r="T6" s="811"/>
      <c r="U6" s="811"/>
      <c r="V6" s="811"/>
      <c r="W6" s="811"/>
      <c r="X6" s="811"/>
      <c r="Y6" s="811"/>
      <c r="Z6" s="811"/>
      <c r="AA6" s="811"/>
      <c r="AB6" s="811"/>
      <c r="AC6" s="811"/>
      <c r="AD6" s="811"/>
      <c r="AE6" s="811"/>
      <c r="AF6" s="811"/>
      <c r="AG6" s="811"/>
      <c r="AH6" s="811"/>
      <c r="AI6" s="811"/>
    </row>
    <row r="7" spans="2:35" ht="14.45" hidden="1">
      <c r="B7" s="811"/>
      <c r="C7" s="811"/>
      <c r="D7" s="811"/>
      <c r="E7" s="811"/>
      <c r="F7" s="811"/>
      <c r="G7" s="811"/>
      <c r="H7" s="811"/>
      <c r="I7" s="811"/>
      <c r="J7" s="811"/>
      <c r="K7" s="811"/>
      <c r="L7" s="811"/>
      <c r="M7" s="811"/>
      <c r="N7" s="811"/>
      <c r="O7" s="811"/>
      <c r="P7" s="811"/>
      <c r="Q7" s="811"/>
      <c r="R7" s="811"/>
      <c r="S7" s="811"/>
      <c r="T7" s="811"/>
      <c r="U7" s="811"/>
      <c r="V7" s="811"/>
      <c r="W7" s="811"/>
      <c r="X7" s="811"/>
      <c r="Y7" s="811"/>
      <c r="Z7" s="811"/>
      <c r="AA7" s="811"/>
      <c r="AB7" s="811"/>
      <c r="AC7" s="811"/>
      <c r="AD7" s="811"/>
      <c r="AE7" s="811"/>
      <c r="AF7" s="811"/>
      <c r="AG7" s="811"/>
      <c r="AH7" s="811"/>
      <c r="AI7" s="811"/>
    </row>
    <row r="8" spans="2:35" s="1" customFormat="1" ht="14.45">
      <c r="B8" s="811"/>
      <c r="C8" s="811"/>
      <c r="D8" s="811"/>
      <c r="E8" s="811"/>
      <c r="F8" s="811"/>
      <c r="G8" s="811"/>
      <c r="H8" s="811"/>
      <c r="I8" s="811"/>
      <c r="J8" s="811"/>
      <c r="K8" s="811"/>
      <c r="L8" s="811"/>
      <c r="M8" s="811"/>
      <c r="N8" s="811"/>
      <c r="O8" s="811"/>
      <c r="P8" s="811"/>
      <c r="Q8" s="811"/>
      <c r="R8" s="811"/>
      <c r="S8" s="811"/>
      <c r="T8" s="811"/>
      <c r="U8" s="811"/>
      <c r="V8" s="811"/>
      <c r="W8" s="811"/>
      <c r="X8" s="811"/>
      <c r="Y8" s="811"/>
      <c r="Z8" s="811"/>
      <c r="AA8" s="811"/>
      <c r="AB8" s="811"/>
      <c r="AC8" s="811"/>
      <c r="AD8" s="811"/>
      <c r="AE8" s="811"/>
      <c r="AF8" s="811"/>
      <c r="AG8" s="811"/>
      <c r="AH8" s="811"/>
      <c r="AI8" s="811"/>
    </row>
    <row r="9" spans="2:35" s="1" customFormat="1" ht="14.45">
      <c r="B9" s="811"/>
      <c r="C9" s="811"/>
      <c r="D9" s="811"/>
      <c r="E9" s="811"/>
      <c r="F9" s="811"/>
      <c r="G9" s="811"/>
      <c r="H9" s="811"/>
      <c r="I9" s="811"/>
      <c r="J9" s="811"/>
      <c r="K9" s="811"/>
      <c r="L9" s="811"/>
      <c r="M9" s="811"/>
      <c r="N9" s="811"/>
      <c r="O9" s="811"/>
      <c r="P9" s="811"/>
      <c r="Q9" s="811"/>
      <c r="R9" s="811"/>
      <c r="S9" s="811"/>
      <c r="T9" s="811"/>
      <c r="U9" s="811"/>
      <c r="V9" s="811"/>
      <c r="W9" s="811"/>
      <c r="X9" s="811"/>
      <c r="Y9" s="811"/>
      <c r="Z9" s="811"/>
      <c r="AA9" s="811"/>
      <c r="AB9" s="811"/>
      <c r="AC9" s="811"/>
      <c r="AD9" s="811"/>
      <c r="AE9" s="811"/>
      <c r="AF9" s="811"/>
      <c r="AG9" s="811"/>
      <c r="AH9" s="811"/>
      <c r="AI9" s="811"/>
    </row>
    <row r="10" spans="2:35" s="1" customFormat="1" ht="14.45">
      <c r="B10" s="811"/>
      <c r="C10" s="811"/>
      <c r="D10" s="811"/>
      <c r="E10" s="811"/>
      <c r="F10" s="811"/>
      <c r="G10" s="811"/>
      <c r="H10" s="811"/>
      <c r="I10" s="811"/>
      <c r="J10" s="811"/>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1"/>
      <c r="AI10" s="811"/>
    </row>
    <row r="11" spans="2:35" s="1" customFormat="1" ht="14.45">
      <c r="B11" s="811"/>
      <c r="C11" s="811"/>
      <c r="D11" s="811"/>
      <c r="E11" s="811"/>
      <c r="F11" s="811"/>
      <c r="G11" s="811"/>
      <c r="H11" s="811"/>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row>
    <row r="12" spans="2:35" s="1" customFormat="1" ht="14.45">
      <c r="B12" s="811"/>
      <c r="C12" s="811"/>
      <c r="D12" s="811"/>
      <c r="E12" s="811"/>
      <c r="F12" s="811"/>
      <c r="G12" s="811"/>
      <c r="H12" s="811"/>
      <c r="I12" s="811"/>
      <c r="J12" s="811"/>
      <c r="K12" s="811"/>
      <c r="L12" s="811"/>
      <c r="M12" s="811"/>
      <c r="N12" s="811"/>
      <c r="O12" s="811"/>
      <c r="P12" s="811"/>
      <c r="Q12" s="811"/>
      <c r="R12" s="811"/>
      <c r="S12" s="811"/>
      <c r="T12" s="811"/>
      <c r="U12" s="811"/>
      <c r="V12" s="811"/>
      <c r="W12" s="811"/>
      <c r="X12" s="811"/>
      <c r="Y12" s="811"/>
      <c r="Z12" s="811"/>
      <c r="AA12" s="811"/>
      <c r="AB12" s="811"/>
      <c r="AC12" s="811"/>
      <c r="AD12" s="811"/>
      <c r="AE12" s="811"/>
      <c r="AF12" s="811"/>
      <c r="AG12" s="811"/>
      <c r="AH12" s="811"/>
      <c r="AI12" s="811"/>
    </row>
    <row r="13" spans="2:35" s="1" customFormat="1" ht="14.45">
      <c r="B13" s="811"/>
      <c r="C13" s="811"/>
      <c r="D13" s="811"/>
      <c r="E13" s="811"/>
      <c r="F13" s="811"/>
      <c r="G13" s="811"/>
      <c r="H13" s="811"/>
      <c r="I13" s="811"/>
      <c r="J13" s="811"/>
      <c r="K13" s="811"/>
      <c r="L13" s="811"/>
      <c r="M13" s="811"/>
      <c r="N13" s="811"/>
      <c r="O13" s="811"/>
      <c r="P13" s="811"/>
      <c r="Q13" s="811"/>
      <c r="R13" s="811"/>
      <c r="S13" s="811"/>
      <c r="T13" s="811"/>
      <c r="U13" s="811"/>
      <c r="V13" s="811"/>
      <c r="W13" s="811"/>
      <c r="X13" s="811"/>
      <c r="Y13" s="811"/>
      <c r="Z13" s="811"/>
      <c r="AA13" s="811"/>
      <c r="AB13" s="811"/>
      <c r="AC13" s="811"/>
      <c r="AD13" s="811"/>
      <c r="AE13" s="811"/>
      <c r="AF13" s="811"/>
      <c r="AG13" s="811"/>
      <c r="AH13" s="811"/>
      <c r="AI13" s="811"/>
    </row>
    <row r="14" spans="2:35" s="1" customFormat="1" ht="14.45">
      <c r="B14" s="811"/>
      <c r="C14" s="811"/>
      <c r="D14" s="811"/>
      <c r="E14" s="811"/>
      <c r="F14" s="811"/>
      <c r="G14" s="811"/>
      <c r="H14" s="811"/>
      <c r="I14" s="811"/>
      <c r="J14" s="811"/>
      <c r="K14" s="811"/>
      <c r="L14" s="811"/>
      <c r="M14" s="811"/>
      <c r="N14" s="811"/>
      <c r="O14" s="811"/>
      <c r="P14" s="811"/>
      <c r="Q14" s="811"/>
      <c r="R14" s="811"/>
      <c r="S14" s="811"/>
      <c r="T14" s="811"/>
      <c r="U14" s="811"/>
      <c r="V14" s="811"/>
      <c r="W14" s="811"/>
      <c r="X14" s="811"/>
      <c r="Y14" s="811"/>
      <c r="Z14" s="811"/>
      <c r="AA14" s="811"/>
      <c r="AB14" s="811"/>
      <c r="AC14" s="811"/>
      <c r="AD14" s="811"/>
      <c r="AE14" s="811"/>
      <c r="AF14" s="811"/>
      <c r="AG14" s="811"/>
      <c r="AH14" s="811"/>
      <c r="AI14" s="811"/>
    </row>
    <row r="15" spans="2:35" s="1" customFormat="1" ht="14.45">
      <c r="B15" s="811"/>
      <c r="C15" s="811"/>
      <c r="D15" s="811"/>
      <c r="E15" s="811"/>
      <c r="F15" s="811"/>
      <c r="G15" s="811"/>
      <c r="H15" s="811"/>
      <c r="I15" s="811"/>
      <c r="J15" s="811"/>
      <c r="K15" s="811"/>
      <c r="L15" s="811"/>
      <c r="M15" s="811"/>
      <c r="N15" s="811"/>
      <c r="O15" s="811"/>
      <c r="P15" s="811"/>
      <c r="Q15" s="811"/>
      <c r="R15" s="811"/>
      <c r="S15" s="811"/>
      <c r="T15" s="811"/>
      <c r="U15" s="811"/>
      <c r="V15" s="811"/>
      <c r="W15" s="811"/>
      <c r="X15" s="811"/>
      <c r="Y15" s="811"/>
      <c r="Z15" s="811"/>
      <c r="AA15" s="811"/>
      <c r="AB15" s="811"/>
      <c r="AC15" s="811"/>
      <c r="AD15" s="811"/>
      <c r="AE15" s="811"/>
      <c r="AF15" s="811"/>
      <c r="AG15" s="811"/>
      <c r="AH15" s="811"/>
      <c r="AI15" s="811"/>
    </row>
    <row r="16" spans="2:35" s="1" customFormat="1" ht="14.45">
      <c r="B16" s="811"/>
      <c r="C16" s="811"/>
      <c r="D16" s="811"/>
      <c r="E16" s="811"/>
      <c r="F16" s="811"/>
      <c r="G16" s="811"/>
      <c r="H16" s="811"/>
      <c r="I16" s="811"/>
      <c r="J16" s="811"/>
      <c r="K16" s="811"/>
      <c r="L16" s="811"/>
      <c r="M16" s="811"/>
      <c r="N16" s="811"/>
      <c r="O16" s="811"/>
      <c r="P16" s="811"/>
      <c r="Q16" s="811"/>
      <c r="R16" s="811"/>
      <c r="S16" s="811"/>
      <c r="T16" s="811"/>
      <c r="U16" s="811"/>
      <c r="V16" s="811"/>
      <c r="W16" s="811"/>
      <c r="X16" s="811"/>
      <c r="Y16" s="811"/>
      <c r="Z16" s="811"/>
      <c r="AA16" s="811"/>
      <c r="AB16" s="811"/>
      <c r="AC16" s="811"/>
      <c r="AD16" s="811"/>
      <c r="AE16" s="811"/>
      <c r="AF16" s="811"/>
      <c r="AG16" s="811"/>
      <c r="AH16" s="811"/>
      <c r="AI16" s="811"/>
    </row>
    <row r="17" spans="2:35" s="1" customFormat="1" ht="14.45">
      <c r="B17" s="811"/>
      <c r="C17" s="811"/>
      <c r="D17" s="811"/>
      <c r="E17" s="811"/>
      <c r="F17" s="811"/>
      <c r="G17" s="811"/>
      <c r="H17" s="811"/>
      <c r="I17" s="811"/>
      <c r="J17" s="811"/>
      <c r="K17" s="811"/>
      <c r="L17" s="811"/>
      <c r="M17" s="811"/>
      <c r="N17" s="811"/>
      <c r="O17" s="811"/>
      <c r="P17" s="811"/>
      <c r="Q17" s="811"/>
      <c r="R17" s="811"/>
      <c r="S17" s="811"/>
      <c r="T17" s="811"/>
      <c r="U17" s="811"/>
      <c r="V17" s="811"/>
      <c r="W17" s="811"/>
      <c r="X17" s="811"/>
      <c r="Y17" s="811"/>
      <c r="Z17" s="811"/>
      <c r="AA17" s="811"/>
      <c r="AB17" s="811"/>
      <c r="AC17" s="811"/>
      <c r="AD17" s="811"/>
      <c r="AE17" s="811"/>
      <c r="AF17" s="811"/>
      <c r="AG17" s="811"/>
      <c r="AH17" s="811"/>
      <c r="AI17" s="811"/>
    </row>
    <row r="18" spans="2:35" s="1" customFormat="1" ht="14.45">
      <c r="B18" s="811"/>
      <c r="C18" s="811"/>
      <c r="D18" s="811"/>
      <c r="E18" s="811"/>
      <c r="F18" s="811"/>
      <c r="G18" s="811"/>
      <c r="H18" s="811"/>
      <c r="I18" s="811"/>
      <c r="J18" s="811"/>
      <c r="K18" s="811"/>
      <c r="L18" s="811"/>
      <c r="M18" s="811"/>
      <c r="N18" s="811"/>
      <c r="O18" s="811"/>
      <c r="P18" s="811"/>
      <c r="Q18" s="811"/>
      <c r="R18" s="811"/>
      <c r="S18" s="811"/>
      <c r="T18" s="811"/>
      <c r="U18" s="811"/>
      <c r="V18" s="811"/>
      <c r="W18" s="811"/>
      <c r="X18" s="811"/>
      <c r="Y18" s="811"/>
      <c r="Z18" s="811"/>
      <c r="AA18" s="811"/>
      <c r="AB18" s="811"/>
      <c r="AC18" s="811"/>
      <c r="AD18" s="811"/>
      <c r="AE18" s="811"/>
      <c r="AF18" s="811"/>
      <c r="AG18" s="811"/>
      <c r="AH18" s="811"/>
      <c r="AI18" s="811"/>
    </row>
    <row r="19" spans="2:35" s="1" customFormat="1" ht="14.45">
      <c r="B19" s="811"/>
      <c r="C19" s="811"/>
      <c r="D19" s="811"/>
      <c r="E19" s="811"/>
      <c r="F19" s="811"/>
      <c r="G19" s="811"/>
      <c r="H19" s="811"/>
      <c r="I19" s="811"/>
      <c r="J19" s="811"/>
      <c r="K19" s="811"/>
      <c r="L19" s="811"/>
      <c r="M19" s="811"/>
      <c r="N19" s="811"/>
      <c r="O19" s="811"/>
      <c r="P19" s="811"/>
      <c r="Q19" s="811"/>
      <c r="R19" s="811"/>
      <c r="S19" s="811"/>
      <c r="T19" s="811"/>
      <c r="U19" s="811"/>
      <c r="V19" s="811"/>
      <c r="W19" s="811"/>
      <c r="X19" s="811"/>
      <c r="Y19" s="811"/>
      <c r="Z19" s="811"/>
      <c r="AA19" s="811"/>
      <c r="AB19" s="811"/>
      <c r="AC19" s="811"/>
      <c r="AD19" s="811"/>
      <c r="AE19" s="811"/>
      <c r="AF19" s="811"/>
      <c r="AG19" s="811"/>
      <c r="AH19" s="811"/>
      <c r="AI19" s="811"/>
    </row>
    <row r="20" spans="2:35" s="1" customFormat="1" ht="14.45">
      <c r="B20" s="811"/>
      <c r="C20" s="811"/>
      <c r="D20" s="811"/>
      <c r="E20" s="811"/>
      <c r="F20" s="811"/>
      <c r="G20" s="811"/>
      <c r="H20" s="811"/>
      <c r="I20" s="811"/>
      <c r="J20" s="811"/>
      <c r="K20" s="811"/>
      <c r="L20" s="811"/>
      <c r="M20" s="811"/>
      <c r="N20" s="811"/>
      <c r="O20" s="811"/>
      <c r="P20" s="811"/>
      <c r="Q20" s="811"/>
      <c r="R20" s="811"/>
      <c r="S20" s="811"/>
      <c r="T20" s="811"/>
      <c r="U20" s="811"/>
      <c r="V20" s="811"/>
      <c r="W20" s="811"/>
      <c r="X20" s="811"/>
      <c r="Y20" s="811"/>
      <c r="Z20" s="811"/>
      <c r="AA20" s="811"/>
      <c r="AB20" s="811"/>
      <c r="AC20" s="811"/>
      <c r="AD20" s="811"/>
      <c r="AE20" s="811"/>
      <c r="AF20" s="811"/>
      <c r="AG20" s="811"/>
      <c r="AH20" s="811"/>
      <c r="AI20" s="811"/>
    </row>
    <row r="21" spans="2:35" s="1" customFormat="1" ht="14.45">
      <c r="B21" s="811"/>
      <c r="C21" s="811"/>
      <c r="D21" s="811"/>
      <c r="E21" s="811"/>
      <c r="F21" s="811"/>
      <c r="G21" s="811"/>
      <c r="H21" s="811"/>
      <c r="I21" s="811"/>
      <c r="J21" s="811"/>
      <c r="K21" s="811"/>
      <c r="L21" s="811"/>
      <c r="M21" s="811"/>
      <c r="N21" s="811"/>
      <c r="O21" s="811"/>
      <c r="P21" s="811"/>
      <c r="Q21" s="811"/>
      <c r="R21" s="811"/>
      <c r="S21" s="811"/>
      <c r="T21" s="811"/>
      <c r="U21" s="811"/>
      <c r="V21" s="811"/>
      <c r="W21" s="811"/>
      <c r="X21" s="811"/>
      <c r="Y21" s="811"/>
      <c r="Z21" s="811"/>
      <c r="AA21" s="811"/>
      <c r="AB21" s="811"/>
      <c r="AC21" s="811"/>
      <c r="AD21" s="811"/>
      <c r="AE21" s="811"/>
      <c r="AF21" s="811"/>
      <c r="AG21" s="811"/>
      <c r="AH21" s="811"/>
      <c r="AI21" s="811"/>
    </row>
    <row r="22" spans="2:35" s="1" customFormat="1" ht="14.45">
      <c r="B22" s="811"/>
      <c r="C22" s="811"/>
      <c r="D22" s="811"/>
      <c r="E22" s="811"/>
      <c r="F22" s="811"/>
      <c r="G22" s="811"/>
      <c r="H22" s="811"/>
      <c r="I22" s="811"/>
      <c r="J22" s="811"/>
      <c r="K22" s="811"/>
      <c r="L22" s="811"/>
      <c r="M22" s="811"/>
      <c r="N22" s="811"/>
      <c r="O22" s="811"/>
      <c r="P22" s="811"/>
      <c r="Q22" s="811"/>
      <c r="R22" s="811"/>
      <c r="S22" s="811"/>
      <c r="T22" s="811"/>
      <c r="U22" s="811"/>
      <c r="V22" s="811"/>
      <c r="W22" s="811"/>
      <c r="X22" s="811"/>
      <c r="Y22" s="811"/>
      <c r="Z22" s="811"/>
      <c r="AA22" s="811"/>
      <c r="AB22" s="811"/>
      <c r="AC22" s="811"/>
      <c r="AD22" s="811"/>
      <c r="AE22" s="811"/>
      <c r="AF22" s="811"/>
      <c r="AG22" s="811"/>
      <c r="AH22" s="811"/>
      <c r="AI22" s="811"/>
    </row>
    <row r="23" spans="2:35" s="1" customFormat="1" ht="14.45">
      <c r="B23" s="811"/>
      <c r="C23" s="811"/>
      <c r="D23" s="811"/>
      <c r="E23" s="811"/>
      <c r="F23" s="811"/>
      <c r="G23" s="811"/>
      <c r="H23" s="811"/>
      <c r="I23" s="811"/>
      <c r="J23" s="811"/>
      <c r="K23" s="811"/>
      <c r="L23" s="811"/>
      <c r="M23" s="811"/>
      <c r="N23" s="811"/>
      <c r="O23" s="811"/>
      <c r="P23" s="811"/>
      <c r="Q23" s="811"/>
      <c r="R23" s="811"/>
      <c r="S23" s="811"/>
      <c r="T23" s="811"/>
      <c r="U23" s="811"/>
      <c r="V23" s="811"/>
      <c r="W23" s="811"/>
      <c r="X23" s="811"/>
      <c r="Y23" s="811"/>
      <c r="Z23" s="811"/>
      <c r="AA23" s="811"/>
      <c r="AB23" s="811"/>
      <c r="AC23" s="811"/>
      <c r="AD23" s="811"/>
      <c r="AE23" s="811"/>
      <c r="AF23" s="811"/>
      <c r="AG23" s="811"/>
      <c r="AH23" s="811"/>
      <c r="AI23" s="811"/>
    </row>
    <row r="24" spans="2:35" s="1" customFormat="1" ht="31.5" customHeight="1">
      <c r="B24" s="811"/>
      <c r="C24" s="811"/>
      <c r="D24" s="811"/>
      <c r="E24" s="811"/>
      <c r="F24" s="811"/>
      <c r="G24" s="811"/>
      <c r="H24" s="811"/>
      <c r="I24" s="811"/>
      <c r="J24" s="811"/>
      <c r="K24" s="811"/>
      <c r="L24" s="811"/>
      <c r="M24" s="811"/>
      <c r="N24" s="811"/>
      <c r="O24" s="811"/>
      <c r="P24" s="811"/>
      <c r="Q24" s="811"/>
      <c r="R24" s="811"/>
      <c r="S24" s="811"/>
      <c r="T24" s="811"/>
      <c r="U24" s="811"/>
      <c r="V24" s="811"/>
      <c r="W24" s="811"/>
      <c r="X24" s="811"/>
      <c r="Y24" s="811"/>
      <c r="Z24" s="811"/>
      <c r="AA24" s="811"/>
      <c r="AB24" s="811"/>
      <c r="AC24" s="811"/>
      <c r="AD24" s="811"/>
      <c r="AE24" s="811"/>
      <c r="AF24" s="811"/>
      <c r="AG24" s="811"/>
      <c r="AH24" s="811"/>
      <c r="AI24" s="811"/>
    </row>
    <row r="25" spans="2:35" s="1" customFormat="1" ht="78" customHeight="1">
      <c r="B25" s="811"/>
      <c r="C25" s="811"/>
      <c r="D25" s="811"/>
      <c r="E25" s="811"/>
      <c r="F25" s="811"/>
      <c r="G25" s="811"/>
      <c r="H25" s="811"/>
      <c r="I25" s="811"/>
      <c r="J25" s="811"/>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1"/>
      <c r="AI25" s="811"/>
    </row>
    <row r="26" spans="2:35" s="1" customFormat="1" ht="8.1" customHeight="1">
      <c r="B26" s="811"/>
      <c r="C26" s="811"/>
      <c r="D26" s="811"/>
      <c r="E26" s="811"/>
      <c r="F26" s="811"/>
      <c r="G26" s="811"/>
      <c r="H26" s="811"/>
      <c r="I26" s="811"/>
      <c r="J26" s="811"/>
      <c r="K26" s="811"/>
      <c r="L26" s="811"/>
      <c r="M26" s="811"/>
      <c r="N26" s="811"/>
      <c r="O26" s="811"/>
      <c r="P26" s="811"/>
      <c r="Q26" s="811"/>
      <c r="R26" s="811"/>
      <c r="S26" s="811"/>
      <c r="T26" s="811"/>
      <c r="U26" s="811"/>
      <c r="V26" s="811"/>
      <c r="W26" s="811"/>
      <c r="X26" s="811"/>
      <c r="Y26" s="811"/>
      <c r="Z26" s="811"/>
      <c r="AA26" s="811"/>
      <c r="AB26" s="811"/>
      <c r="AC26" s="811"/>
      <c r="AD26" s="811"/>
      <c r="AE26" s="811"/>
      <c r="AF26" s="811"/>
      <c r="AG26" s="811"/>
      <c r="AH26" s="811"/>
      <c r="AI26" s="811"/>
    </row>
    <row r="27" spans="2:35" s="1" customFormat="1" ht="14.45">
      <c r="B27" s="811"/>
      <c r="C27" s="811"/>
      <c r="D27" s="811"/>
      <c r="E27" s="811"/>
      <c r="F27" s="811"/>
      <c r="G27" s="811"/>
      <c r="H27" s="811"/>
      <c r="I27" s="811"/>
      <c r="J27" s="811"/>
      <c r="K27" s="811"/>
      <c r="L27" s="811"/>
      <c r="M27" s="811"/>
      <c r="N27" s="811"/>
      <c r="O27" s="811"/>
      <c r="P27" s="811"/>
      <c r="Q27" s="811"/>
      <c r="R27" s="811"/>
      <c r="S27" s="811"/>
      <c r="T27" s="811"/>
      <c r="U27" s="811"/>
      <c r="V27" s="811"/>
      <c r="W27" s="811"/>
      <c r="X27" s="811"/>
      <c r="Y27" s="811"/>
      <c r="Z27" s="811"/>
      <c r="AA27" s="811"/>
      <c r="AB27" s="811"/>
      <c r="AC27" s="811"/>
      <c r="AD27" s="811"/>
      <c r="AE27" s="811"/>
      <c r="AF27" s="811"/>
      <c r="AG27" s="811"/>
      <c r="AH27" s="811"/>
      <c r="AI27" s="811"/>
    </row>
    <row r="28" spans="2:35" s="1" customFormat="1" ht="14.45">
      <c r="B28" s="811"/>
      <c r="C28" s="811"/>
      <c r="D28" s="811"/>
      <c r="E28" s="811"/>
      <c r="F28" s="811"/>
      <c r="G28" s="811"/>
      <c r="H28" s="811"/>
      <c r="I28" s="811"/>
      <c r="J28" s="811"/>
      <c r="K28" s="811"/>
      <c r="L28" s="811"/>
      <c r="M28" s="811"/>
      <c r="N28" s="811"/>
      <c r="O28" s="811"/>
      <c r="P28" s="811"/>
      <c r="Q28" s="811"/>
      <c r="R28" s="811"/>
      <c r="S28" s="811"/>
      <c r="T28" s="811"/>
      <c r="U28" s="811"/>
      <c r="V28" s="811"/>
      <c r="W28" s="811"/>
      <c r="X28" s="811"/>
      <c r="Y28" s="811"/>
      <c r="Z28" s="811"/>
      <c r="AA28" s="811"/>
      <c r="AB28" s="811"/>
      <c r="AC28" s="811"/>
      <c r="AD28" s="811"/>
      <c r="AE28" s="811"/>
      <c r="AF28" s="811"/>
      <c r="AG28" s="811"/>
      <c r="AH28" s="811"/>
      <c r="AI28" s="811"/>
    </row>
    <row r="29" spans="2:35" s="1" customFormat="1" ht="14.45">
      <c r="B29" s="811"/>
      <c r="C29" s="811"/>
      <c r="D29" s="811"/>
      <c r="E29" s="811"/>
      <c r="F29" s="811"/>
      <c r="G29" s="811"/>
      <c r="H29" s="811"/>
      <c r="I29" s="811"/>
      <c r="J29" s="811"/>
      <c r="K29" s="811"/>
      <c r="L29" s="811"/>
      <c r="M29" s="811"/>
      <c r="N29" s="811"/>
      <c r="O29" s="811"/>
      <c r="P29" s="811"/>
      <c r="Q29" s="811"/>
      <c r="R29" s="811"/>
      <c r="S29" s="811"/>
      <c r="T29" s="811"/>
      <c r="U29" s="811"/>
      <c r="V29" s="811"/>
      <c r="W29" s="811"/>
      <c r="X29" s="811"/>
      <c r="Y29" s="811"/>
      <c r="Z29" s="811"/>
      <c r="AA29" s="811"/>
      <c r="AB29" s="811"/>
      <c r="AC29" s="811"/>
      <c r="AD29" s="811"/>
      <c r="AE29" s="811"/>
      <c r="AF29" s="811"/>
      <c r="AG29" s="811"/>
      <c r="AH29" s="811"/>
      <c r="AI29" s="811"/>
    </row>
    <row r="30" spans="2:35" s="1" customFormat="1" ht="14.45">
      <c r="B30" s="811"/>
      <c r="C30" s="811"/>
      <c r="D30" s="811"/>
      <c r="E30" s="811"/>
      <c r="F30" s="811"/>
      <c r="G30" s="811"/>
      <c r="H30" s="811"/>
      <c r="I30" s="811"/>
      <c r="J30" s="811"/>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1"/>
      <c r="AI30" s="811"/>
    </row>
    <row r="31" spans="2:35" s="1" customFormat="1" ht="14.45">
      <c r="B31" s="811"/>
      <c r="C31" s="811"/>
      <c r="D31" s="811"/>
      <c r="E31" s="811"/>
      <c r="F31" s="811"/>
      <c r="G31" s="811"/>
      <c r="H31" s="811"/>
      <c r="I31" s="811"/>
      <c r="J31" s="811"/>
      <c r="K31" s="811"/>
      <c r="L31" s="811"/>
      <c r="M31" s="811"/>
      <c r="N31" s="811"/>
      <c r="O31" s="811"/>
      <c r="P31" s="811"/>
      <c r="Q31" s="811"/>
      <c r="R31" s="811"/>
      <c r="S31" s="811"/>
      <c r="T31" s="811"/>
      <c r="U31" s="811"/>
      <c r="V31" s="811"/>
      <c r="W31" s="811"/>
      <c r="X31" s="811"/>
      <c r="Y31" s="811"/>
      <c r="Z31" s="811"/>
      <c r="AA31" s="811"/>
      <c r="AB31" s="811"/>
      <c r="AC31" s="811"/>
      <c r="AD31" s="811"/>
      <c r="AE31" s="811"/>
      <c r="AF31" s="811"/>
      <c r="AG31" s="811"/>
      <c r="AH31" s="811"/>
      <c r="AI31" s="811"/>
    </row>
    <row r="32" spans="2:35" s="1" customFormat="1" ht="14.45">
      <c r="B32" s="811"/>
      <c r="C32" s="811"/>
      <c r="D32" s="811"/>
      <c r="E32" s="811"/>
      <c r="F32" s="811"/>
      <c r="G32" s="811"/>
      <c r="H32" s="811"/>
      <c r="I32" s="811"/>
      <c r="J32" s="811"/>
      <c r="K32" s="811"/>
      <c r="L32" s="811"/>
      <c r="M32" s="811"/>
      <c r="N32" s="811"/>
      <c r="O32" s="811"/>
      <c r="P32" s="811"/>
      <c r="Q32" s="811"/>
      <c r="R32" s="811"/>
      <c r="S32" s="811"/>
      <c r="T32" s="811"/>
      <c r="U32" s="811"/>
      <c r="V32" s="811"/>
      <c r="W32" s="811"/>
      <c r="X32" s="811"/>
      <c r="Y32" s="811"/>
      <c r="Z32" s="811"/>
      <c r="AA32" s="811"/>
      <c r="AB32" s="811"/>
      <c r="AC32" s="811"/>
      <c r="AD32" s="811"/>
      <c r="AE32" s="811"/>
      <c r="AF32" s="811"/>
      <c r="AG32" s="811"/>
      <c r="AH32" s="811"/>
      <c r="AI32" s="811"/>
    </row>
    <row r="33" spans="2:35" s="1" customFormat="1" ht="14.45">
      <c r="B33" s="811"/>
      <c r="C33" s="811"/>
      <c r="D33" s="811"/>
      <c r="E33" s="811"/>
      <c r="F33" s="811"/>
      <c r="G33" s="811"/>
      <c r="H33" s="811"/>
      <c r="I33" s="811"/>
      <c r="J33" s="811"/>
      <c r="K33" s="811"/>
      <c r="L33" s="811"/>
      <c r="M33" s="811"/>
      <c r="N33" s="811"/>
      <c r="O33" s="811"/>
      <c r="P33" s="811"/>
      <c r="Q33" s="811"/>
      <c r="R33" s="811"/>
      <c r="S33" s="811"/>
      <c r="T33" s="811"/>
      <c r="U33" s="811"/>
      <c r="V33" s="811"/>
      <c r="W33" s="811"/>
      <c r="X33" s="811"/>
      <c r="Y33" s="811"/>
      <c r="Z33" s="811"/>
      <c r="AA33" s="811"/>
      <c r="AB33" s="811"/>
      <c r="AC33" s="811"/>
      <c r="AD33" s="811"/>
      <c r="AE33" s="811"/>
      <c r="AF33" s="811"/>
      <c r="AG33" s="811"/>
      <c r="AH33" s="811"/>
      <c r="AI33" s="811"/>
    </row>
    <row r="34" spans="2:35" s="1" customFormat="1" ht="14.45">
      <c r="B34" s="811"/>
      <c r="C34" s="811"/>
      <c r="D34" s="811"/>
      <c r="E34" s="811"/>
      <c r="F34" s="811"/>
      <c r="G34" s="811"/>
      <c r="H34" s="811"/>
      <c r="I34" s="811"/>
      <c r="J34" s="811"/>
      <c r="K34" s="811"/>
      <c r="L34" s="811"/>
      <c r="M34" s="811"/>
      <c r="N34" s="811"/>
      <c r="O34" s="811"/>
      <c r="P34" s="811"/>
      <c r="Q34" s="811"/>
      <c r="R34" s="811"/>
      <c r="S34" s="811"/>
      <c r="T34" s="811"/>
      <c r="U34" s="811"/>
      <c r="V34" s="811"/>
      <c r="W34" s="811"/>
      <c r="X34" s="811"/>
      <c r="Y34" s="811"/>
      <c r="Z34" s="811"/>
      <c r="AA34" s="811"/>
      <c r="AB34" s="811"/>
      <c r="AC34" s="811"/>
      <c r="AD34" s="811"/>
      <c r="AE34" s="811"/>
      <c r="AF34" s="811"/>
      <c r="AG34" s="811"/>
      <c r="AH34" s="811"/>
      <c r="AI34" s="811"/>
    </row>
    <row r="35" spans="2:35" s="1" customFormat="1" ht="14.45">
      <c r="B35" s="811"/>
      <c r="C35" s="811"/>
      <c r="D35" s="811"/>
      <c r="E35" s="811"/>
      <c r="F35" s="811"/>
      <c r="G35" s="811"/>
      <c r="H35" s="811"/>
      <c r="I35" s="811"/>
      <c r="J35" s="811"/>
      <c r="K35" s="811"/>
      <c r="L35" s="811"/>
      <c r="M35" s="811"/>
      <c r="N35" s="811"/>
      <c r="O35" s="811"/>
      <c r="P35" s="811"/>
      <c r="Q35" s="811"/>
      <c r="R35" s="811"/>
      <c r="S35" s="811"/>
      <c r="T35" s="811"/>
      <c r="U35" s="811"/>
      <c r="V35" s="811"/>
      <c r="W35" s="811"/>
      <c r="X35" s="811"/>
      <c r="Y35" s="811"/>
      <c r="Z35" s="811"/>
      <c r="AA35" s="811"/>
      <c r="AB35" s="811"/>
      <c r="AC35" s="811"/>
      <c r="AD35" s="811"/>
      <c r="AE35" s="811"/>
      <c r="AF35" s="811"/>
      <c r="AG35" s="811"/>
      <c r="AH35" s="811"/>
      <c r="AI35" s="811"/>
    </row>
    <row r="36" spans="2:35" s="1" customFormat="1" ht="14.45">
      <c r="B36" s="811"/>
      <c r="C36" s="811"/>
      <c r="D36" s="811"/>
      <c r="E36" s="811"/>
      <c r="F36" s="811"/>
      <c r="G36" s="811"/>
      <c r="H36" s="811"/>
      <c r="I36" s="811"/>
      <c r="J36" s="811"/>
      <c r="K36" s="811"/>
      <c r="L36" s="811"/>
      <c r="M36" s="811"/>
      <c r="N36" s="811"/>
      <c r="O36" s="811"/>
      <c r="P36" s="811"/>
      <c r="Q36" s="811"/>
      <c r="R36" s="811"/>
      <c r="S36" s="811"/>
      <c r="T36" s="811"/>
      <c r="U36" s="811"/>
      <c r="V36" s="811"/>
      <c r="W36" s="811"/>
      <c r="X36" s="811"/>
      <c r="Y36" s="811"/>
      <c r="Z36" s="811"/>
      <c r="AA36" s="811"/>
      <c r="AB36" s="811"/>
      <c r="AC36" s="811"/>
      <c r="AD36" s="811"/>
      <c r="AE36" s="811"/>
      <c r="AF36" s="811"/>
      <c r="AG36" s="811"/>
      <c r="AH36" s="811"/>
      <c r="AI36" s="811"/>
    </row>
    <row r="37" spans="2:35" s="1" customFormat="1" ht="14.45">
      <c r="B37" s="811"/>
      <c r="C37" s="811"/>
      <c r="D37" s="811"/>
      <c r="E37" s="811"/>
      <c r="F37" s="811"/>
      <c r="G37" s="811"/>
      <c r="H37" s="811"/>
      <c r="I37" s="811"/>
      <c r="J37" s="811"/>
      <c r="K37" s="811"/>
      <c r="L37" s="811"/>
      <c r="M37" s="811"/>
      <c r="N37" s="811"/>
      <c r="O37" s="811"/>
      <c r="P37" s="811"/>
      <c r="Q37" s="811"/>
      <c r="R37" s="811"/>
      <c r="S37" s="811"/>
      <c r="T37" s="811"/>
      <c r="U37" s="811"/>
      <c r="V37" s="811"/>
      <c r="W37" s="811"/>
      <c r="X37" s="811"/>
      <c r="Y37" s="811"/>
      <c r="Z37" s="811"/>
      <c r="AA37" s="811"/>
      <c r="AB37" s="811"/>
      <c r="AC37" s="811"/>
      <c r="AD37" s="811"/>
      <c r="AE37" s="811"/>
      <c r="AF37" s="811"/>
      <c r="AG37" s="811"/>
      <c r="AH37" s="811"/>
      <c r="AI37" s="811"/>
    </row>
    <row r="38" spans="2:35" s="1" customFormat="1" ht="14.45">
      <c r="B38" s="811"/>
      <c r="C38" s="811"/>
      <c r="D38" s="811"/>
      <c r="E38" s="811"/>
      <c r="F38" s="811"/>
      <c r="G38" s="811"/>
      <c r="H38" s="811"/>
      <c r="I38" s="811"/>
      <c r="J38" s="811"/>
      <c r="K38" s="811"/>
      <c r="L38" s="811"/>
      <c r="M38" s="811"/>
      <c r="N38" s="811"/>
      <c r="O38" s="811"/>
      <c r="P38" s="811"/>
      <c r="Q38" s="811"/>
      <c r="R38" s="811"/>
      <c r="S38" s="811"/>
      <c r="T38" s="811"/>
      <c r="U38" s="811"/>
      <c r="V38" s="811"/>
      <c r="W38" s="811"/>
      <c r="X38" s="811"/>
      <c r="Y38" s="811"/>
      <c r="Z38" s="811"/>
      <c r="AA38" s="811"/>
      <c r="AB38" s="811"/>
      <c r="AC38" s="811"/>
      <c r="AD38" s="811"/>
      <c r="AE38" s="811"/>
      <c r="AF38" s="811"/>
      <c r="AG38" s="811"/>
      <c r="AH38" s="811"/>
      <c r="AI38" s="811"/>
    </row>
    <row r="39" spans="2:35" s="1" customFormat="1" ht="14.45">
      <c r="B39" s="811"/>
      <c r="C39" s="811"/>
      <c r="D39" s="811"/>
      <c r="E39" s="811"/>
      <c r="F39" s="811"/>
      <c r="G39" s="811"/>
      <c r="H39" s="811"/>
      <c r="I39" s="811"/>
      <c r="J39" s="811"/>
      <c r="K39" s="811"/>
      <c r="L39" s="811"/>
      <c r="M39" s="811"/>
      <c r="N39" s="811"/>
      <c r="O39" s="811"/>
      <c r="P39" s="811"/>
      <c r="Q39" s="811"/>
      <c r="R39" s="811"/>
      <c r="S39" s="811"/>
      <c r="T39" s="811"/>
      <c r="U39" s="811"/>
      <c r="V39" s="811"/>
      <c r="W39" s="811"/>
      <c r="X39" s="811"/>
      <c r="Y39" s="811"/>
      <c r="Z39" s="811"/>
      <c r="AA39" s="811"/>
      <c r="AB39" s="811"/>
      <c r="AC39" s="811"/>
      <c r="AD39" s="811"/>
      <c r="AE39" s="811"/>
      <c r="AF39" s="811"/>
      <c r="AG39" s="811"/>
      <c r="AH39" s="811"/>
      <c r="AI39" s="811"/>
    </row>
    <row r="40" spans="2:35" s="1" customFormat="1" ht="14.45">
      <c r="B40" s="811"/>
      <c r="C40" s="811"/>
      <c r="D40" s="811"/>
      <c r="E40" s="811"/>
      <c r="F40" s="811"/>
      <c r="G40" s="811"/>
      <c r="H40" s="811"/>
      <c r="I40" s="811"/>
      <c r="J40" s="811"/>
      <c r="K40" s="811"/>
      <c r="L40" s="811"/>
      <c r="M40" s="811"/>
      <c r="N40" s="811"/>
      <c r="O40" s="811"/>
      <c r="P40" s="811"/>
      <c r="Q40" s="811"/>
      <c r="R40" s="811"/>
      <c r="S40" s="811"/>
      <c r="T40" s="811"/>
      <c r="U40" s="811"/>
      <c r="V40" s="811"/>
      <c r="W40" s="811"/>
      <c r="X40" s="811"/>
      <c r="Y40" s="811"/>
      <c r="Z40" s="811"/>
      <c r="AA40" s="811"/>
      <c r="AB40" s="811"/>
      <c r="AC40" s="811"/>
      <c r="AD40" s="811"/>
      <c r="AE40" s="811"/>
      <c r="AF40" s="811"/>
      <c r="AG40" s="811"/>
      <c r="AH40" s="811"/>
      <c r="AI40" s="811"/>
    </row>
    <row r="41" spans="2:35" s="1" customFormat="1" ht="14.45">
      <c r="B41" s="811"/>
      <c r="C41" s="811"/>
      <c r="D41" s="811"/>
      <c r="E41" s="811"/>
      <c r="F41" s="811"/>
      <c r="G41" s="811"/>
      <c r="H41" s="811"/>
      <c r="I41" s="811"/>
      <c r="J41" s="811"/>
      <c r="K41" s="811"/>
      <c r="L41" s="811"/>
      <c r="M41" s="811"/>
      <c r="N41" s="811"/>
      <c r="O41" s="811"/>
      <c r="P41" s="811"/>
      <c r="Q41" s="811"/>
      <c r="R41" s="811"/>
      <c r="S41" s="811"/>
      <c r="T41" s="811"/>
      <c r="U41" s="811"/>
      <c r="V41" s="811"/>
      <c r="W41" s="811"/>
      <c r="X41" s="811"/>
      <c r="Y41" s="811"/>
      <c r="Z41" s="811"/>
      <c r="AA41" s="811"/>
      <c r="AB41" s="811"/>
      <c r="AC41" s="811"/>
      <c r="AD41" s="811"/>
      <c r="AE41" s="811"/>
      <c r="AF41" s="811"/>
      <c r="AG41" s="811"/>
      <c r="AH41" s="811"/>
      <c r="AI41" s="811"/>
    </row>
    <row r="42" spans="2:35" s="1" customFormat="1" ht="14.45">
      <c r="B42" s="811"/>
      <c r="C42" s="811"/>
      <c r="D42" s="811"/>
      <c r="E42" s="811"/>
      <c r="F42" s="811"/>
      <c r="G42" s="811"/>
      <c r="H42" s="811"/>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1"/>
      <c r="AI42" s="811"/>
    </row>
    <row r="43" spans="2:35" s="1" customFormat="1" ht="14.45">
      <c r="B43" s="811"/>
      <c r="C43" s="811"/>
      <c r="D43" s="811"/>
      <c r="E43" s="811"/>
      <c r="F43" s="811"/>
      <c r="G43" s="811"/>
      <c r="H43" s="811"/>
      <c r="I43" s="811"/>
      <c r="J43" s="811"/>
      <c r="K43" s="811"/>
      <c r="L43" s="811"/>
      <c r="M43" s="811"/>
      <c r="N43" s="811"/>
      <c r="O43" s="811"/>
      <c r="P43" s="811"/>
      <c r="Q43" s="811"/>
      <c r="R43" s="811"/>
      <c r="S43" s="811"/>
      <c r="T43" s="811"/>
      <c r="U43" s="811"/>
      <c r="V43" s="811"/>
      <c r="W43" s="811"/>
      <c r="X43" s="811"/>
      <c r="Y43" s="811"/>
      <c r="Z43" s="811"/>
      <c r="AA43" s="811"/>
      <c r="AB43" s="811"/>
      <c r="AC43" s="811"/>
      <c r="AD43" s="811"/>
      <c r="AE43" s="811"/>
      <c r="AF43" s="811"/>
      <c r="AG43" s="811"/>
      <c r="AH43" s="811"/>
      <c r="AI43" s="811"/>
    </row>
    <row r="44" spans="2:35" s="1" customFormat="1" ht="14.45">
      <c r="B44" s="811"/>
      <c r="C44" s="811"/>
      <c r="D44" s="811"/>
      <c r="E44" s="811"/>
      <c r="F44" s="811"/>
      <c r="G44" s="811"/>
      <c r="H44" s="811"/>
      <c r="I44" s="811"/>
      <c r="J44" s="811"/>
      <c r="K44" s="811"/>
      <c r="L44" s="811"/>
      <c r="M44" s="811"/>
      <c r="N44" s="811"/>
      <c r="O44" s="811"/>
      <c r="P44" s="811"/>
      <c r="Q44" s="811"/>
      <c r="R44" s="811"/>
      <c r="S44" s="811"/>
      <c r="T44" s="811"/>
      <c r="U44" s="811"/>
      <c r="V44" s="811"/>
      <c r="W44" s="811"/>
      <c r="X44" s="811"/>
      <c r="Y44" s="811"/>
      <c r="Z44" s="811"/>
      <c r="AA44" s="811"/>
      <c r="AB44" s="811"/>
      <c r="AC44" s="811"/>
      <c r="AD44" s="811"/>
      <c r="AE44" s="811"/>
      <c r="AF44" s="811"/>
      <c r="AG44" s="811"/>
      <c r="AH44" s="811"/>
      <c r="AI44" s="811"/>
    </row>
    <row r="45" spans="2:35" s="1" customFormat="1" ht="14.45">
      <c r="B45" s="811"/>
      <c r="C45" s="811"/>
      <c r="D45" s="811"/>
      <c r="E45" s="811"/>
      <c r="F45" s="811"/>
      <c r="G45" s="811"/>
      <c r="H45" s="811"/>
      <c r="I45" s="811"/>
      <c r="J45" s="811"/>
      <c r="K45" s="811"/>
      <c r="L45" s="811"/>
      <c r="M45" s="811"/>
      <c r="N45" s="811"/>
      <c r="O45" s="811"/>
      <c r="P45" s="811"/>
      <c r="Q45" s="811"/>
      <c r="R45" s="811"/>
      <c r="S45" s="811"/>
      <c r="T45" s="811"/>
      <c r="U45" s="811"/>
      <c r="V45" s="811"/>
      <c r="W45" s="811"/>
      <c r="X45" s="811"/>
      <c r="Y45" s="811"/>
      <c r="Z45" s="811"/>
      <c r="AA45" s="811"/>
      <c r="AB45" s="811"/>
      <c r="AC45" s="811"/>
      <c r="AD45" s="811"/>
      <c r="AE45" s="811"/>
      <c r="AF45" s="811"/>
      <c r="AG45" s="811"/>
      <c r="AH45" s="811"/>
      <c r="AI45" s="811"/>
    </row>
    <row r="46" spans="2:35" s="1" customFormat="1" ht="14.45">
      <c r="B46" s="811"/>
      <c r="C46" s="811"/>
      <c r="D46" s="811"/>
      <c r="E46" s="811"/>
      <c r="F46" s="811"/>
      <c r="G46" s="811"/>
      <c r="H46" s="811"/>
      <c r="I46" s="811"/>
      <c r="J46" s="811"/>
      <c r="K46" s="811"/>
      <c r="L46" s="811"/>
      <c r="M46" s="811"/>
      <c r="N46" s="811"/>
      <c r="O46" s="811"/>
      <c r="P46" s="811"/>
      <c r="Q46" s="811"/>
      <c r="R46" s="811"/>
      <c r="S46" s="811"/>
      <c r="T46" s="811"/>
      <c r="U46" s="811"/>
      <c r="V46" s="811"/>
      <c r="W46" s="811"/>
      <c r="X46" s="811"/>
      <c r="Y46" s="811"/>
      <c r="Z46" s="811"/>
      <c r="AA46" s="811"/>
      <c r="AB46" s="811"/>
      <c r="AC46" s="811"/>
      <c r="AD46" s="811"/>
      <c r="AE46" s="811"/>
      <c r="AF46" s="811"/>
      <c r="AG46" s="811"/>
      <c r="AH46" s="811"/>
      <c r="AI46" s="811"/>
    </row>
    <row r="47" spans="2:35" s="1" customFormat="1" ht="14.45">
      <c r="B47" s="811"/>
      <c r="C47" s="811"/>
      <c r="D47" s="811"/>
      <c r="E47" s="811"/>
      <c r="F47" s="811"/>
      <c r="G47" s="811"/>
      <c r="H47" s="811"/>
      <c r="I47" s="811"/>
      <c r="J47" s="811"/>
      <c r="K47" s="811"/>
      <c r="L47" s="811"/>
      <c r="M47" s="811"/>
      <c r="N47" s="811"/>
      <c r="O47" s="811"/>
      <c r="P47" s="811"/>
      <c r="Q47" s="811"/>
      <c r="R47" s="811"/>
      <c r="S47" s="811"/>
      <c r="T47" s="811"/>
      <c r="U47" s="811"/>
      <c r="V47" s="811"/>
      <c r="W47" s="811"/>
      <c r="X47" s="811"/>
      <c r="Y47" s="811"/>
      <c r="Z47" s="811"/>
      <c r="AA47" s="811"/>
      <c r="AB47" s="811"/>
      <c r="AC47" s="811"/>
      <c r="AD47" s="811"/>
      <c r="AE47" s="811"/>
      <c r="AF47" s="811"/>
      <c r="AG47" s="811"/>
      <c r="AH47" s="811"/>
      <c r="AI47" s="811"/>
    </row>
    <row r="48" spans="2:35" s="1" customFormat="1" ht="14.45">
      <c r="B48" s="811"/>
      <c r="C48" s="811"/>
      <c r="D48" s="811"/>
      <c r="E48" s="811"/>
      <c r="F48" s="811"/>
      <c r="G48" s="811"/>
      <c r="H48" s="811"/>
      <c r="I48" s="811"/>
      <c r="J48" s="811"/>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1"/>
      <c r="AI48" s="811"/>
    </row>
    <row r="49" spans="2:35" s="1" customFormat="1" ht="14.45">
      <c r="B49" s="811"/>
      <c r="C49" s="811"/>
      <c r="D49" s="811"/>
      <c r="E49" s="811"/>
      <c r="F49" s="811"/>
      <c r="G49" s="811"/>
      <c r="H49" s="811"/>
      <c r="I49" s="811"/>
      <c r="J49" s="811"/>
      <c r="K49" s="811"/>
      <c r="L49" s="811"/>
      <c r="M49" s="811"/>
      <c r="N49" s="811"/>
      <c r="O49" s="811"/>
      <c r="P49" s="811"/>
      <c r="Q49" s="811"/>
      <c r="R49" s="811"/>
      <c r="S49" s="811"/>
      <c r="T49" s="811"/>
      <c r="U49" s="811"/>
      <c r="V49" s="811"/>
      <c r="W49" s="811"/>
      <c r="X49" s="811"/>
      <c r="Y49" s="811"/>
      <c r="Z49" s="811"/>
      <c r="AA49" s="811"/>
      <c r="AB49" s="811"/>
      <c r="AC49" s="811"/>
      <c r="AD49" s="811"/>
      <c r="AE49" s="811"/>
      <c r="AF49" s="811"/>
      <c r="AG49" s="811"/>
      <c r="AH49" s="811"/>
      <c r="AI49" s="811"/>
    </row>
    <row r="50" spans="2:35" s="1" customFormat="1" ht="14.45">
      <c r="B50" s="811"/>
      <c r="C50" s="811"/>
      <c r="D50" s="811"/>
      <c r="E50" s="811"/>
      <c r="F50" s="811"/>
      <c r="G50" s="811"/>
      <c r="H50" s="811"/>
      <c r="I50" s="811"/>
      <c r="J50" s="811"/>
      <c r="K50" s="811"/>
      <c r="L50" s="811"/>
      <c r="M50" s="811"/>
      <c r="N50" s="811"/>
      <c r="O50" s="811"/>
      <c r="P50" s="811"/>
      <c r="Q50" s="811"/>
      <c r="R50" s="811"/>
      <c r="S50" s="811"/>
      <c r="T50" s="811"/>
      <c r="U50" s="811"/>
      <c r="V50" s="811"/>
      <c r="W50" s="811"/>
      <c r="X50" s="811"/>
      <c r="Y50" s="811"/>
      <c r="Z50" s="811"/>
      <c r="AA50" s="811"/>
      <c r="AB50" s="811"/>
      <c r="AC50" s="811"/>
      <c r="AD50" s="811"/>
      <c r="AE50" s="811"/>
      <c r="AF50" s="811"/>
      <c r="AG50" s="811"/>
      <c r="AH50" s="811"/>
      <c r="AI50" s="811"/>
    </row>
    <row r="51" spans="2:35" s="1" customFormat="1" ht="14.45">
      <c r="B51" s="811"/>
      <c r="C51" s="811"/>
      <c r="D51" s="811"/>
      <c r="E51" s="811"/>
      <c r="F51" s="811"/>
      <c r="G51" s="811"/>
      <c r="H51" s="811"/>
      <c r="I51" s="811"/>
      <c r="J51" s="811"/>
      <c r="K51" s="811"/>
      <c r="L51" s="811"/>
      <c r="M51" s="811"/>
      <c r="N51" s="811"/>
      <c r="O51" s="811"/>
      <c r="P51" s="811"/>
      <c r="Q51" s="811"/>
      <c r="R51" s="811"/>
      <c r="S51" s="811"/>
      <c r="T51" s="811"/>
      <c r="U51" s="811"/>
      <c r="V51" s="811"/>
      <c r="W51" s="811"/>
      <c r="X51" s="811"/>
      <c r="Y51" s="811"/>
      <c r="Z51" s="811"/>
      <c r="AA51" s="811"/>
      <c r="AB51" s="811"/>
      <c r="AC51" s="811"/>
      <c r="AD51" s="811"/>
      <c r="AE51" s="811"/>
      <c r="AF51" s="811"/>
      <c r="AG51" s="811"/>
      <c r="AH51" s="811"/>
      <c r="AI51" s="811"/>
    </row>
    <row r="52" spans="2:35" s="1" customFormat="1" ht="14.45">
      <c r="B52" s="811"/>
      <c r="C52" s="811"/>
      <c r="D52" s="811"/>
      <c r="E52" s="811"/>
      <c r="F52" s="811"/>
      <c r="G52" s="811"/>
      <c r="H52" s="811"/>
      <c r="I52" s="811"/>
      <c r="J52" s="811"/>
      <c r="K52" s="811"/>
      <c r="L52" s="811"/>
      <c r="M52" s="811"/>
      <c r="N52" s="811"/>
      <c r="O52" s="811"/>
      <c r="P52" s="811"/>
      <c r="Q52" s="811"/>
      <c r="R52" s="811"/>
      <c r="S52" s="811"/>
      <c r="T52" s="811"/>
      <c r="U52" s="811"/>
      <c r="V52" s="811"/>
      <c r="W52" s="811"/>
      <c r="X52" s="811"/>
      <c r="Y52" s="811"/>
      <c r="Z52" s="811"/>
      <c r="AA52" s="811"/>
      <c r="AB52" s="811"/>
      <c r="AC52" s="811"/>
      <c r="AD52" s="811"/>
      <c r="AE52" s="811"/>
      <c r="AF52" s="811"/>
      <c r="AG52" s="811"/>
      <c r="AH52" s="811"/>
      <c r="AI52" s="811"/>
    </row>
    <row r="53" spans="2:35" s="1" customFormat="1" ht="14.45">
      <c r="B53" s="811"/>
      <c r="C53" s="811"/>
      <c r="D53" s="811"/>
      <c r="E53" s="811"/>
      <c r="F53" s="811"/>
      <c r="G53" s="811"/>
      <c r="H53" s="811"/>
      <c r="I53" s="811"/>
      <c r="J53" s="811"/>
      <c r="K53" s="811"/>
      <c r="L53" s="811"/>
      <c r="M53" s="811"/>
      <c r="N53" s="811"/>
      <c r="O53" s="811"/>
      <c r="P53" s="811"/>
      <c r="Q53" s="811"/>
      <c r="R53" s="811"/>
      <c r="S53" s="811"/>
      <c r="T53" s="811"/>
      <c r="U53" s="811"/>
      <c r="V53" s="811"/>
      <c r="W53" s="811"/>
      <c r="X53" s="811"/>
      <c r="Y53" s="811"/>
      <c r="Z53" s="811"/>
      <c r="AA53" s="811"/>
      <c r="AB53" s="811"/>
      <c r="AC53" s="811"/>
      <c r="AD53" s="811"/>
      <c r="AE53" s="811"/>
      <c r="AF53" s="811"/>
      <c r="AG53" s="811"/>
      <c r="AH53" s="811"/>
      <c r="AI53" s="811"/>
    </row>
    <row r="54" spans="2:35" s="1" customFormat="1" ht="14.45">
      <c r="B54" s="811"/>
      <c r="C54" s="811"/>
      <c r="D54" s="811"/>
      <c r="E54" s="811"/>
      <c r="F54" s="811"/>
      <c r="G54" s="811"/>
      <c r="H54" s="811"/>
      <c r="I54" s="811"/>
      <c r="J54" s="811"/>
      <c r="K54" s="811"/>
      <c r="L54" s="811"/>
      <c r="M54" s="811"/>
      <c r="N54" s="811"/>
      <c r="O54" s="811"/>
      <c r="P54" s="811"/>
      <c r="Q54" s="811"/>
      <c r="R54" s="811"/>
      <c r="S54" s="811"/>
      <c r="T54" s="811"/>
      <c r="U54" s="811"/>
      <c r="V54" s="811"/>
      <c r="W54" s="811"/>
      <c r="X54" s="811"/>
      <c r="Y54" s="811"/>
      <c r="Z54" s="811"/>
      <c r="AA54" s="811"/>
      <c r="AB54" s="811"/>
      <c r="AC54" s="811"/>
      <c r="AD54" s="811"/>
      <c r="AE54" s="811"/>
      <c r="AF54" s="811"/>
      <c r="AG54" s="811"/>
      <c r="AH54" s="811"/>
      <c r="AI54" s="811"/>
    </row>
    <row r="55" spans="2:35" s="1" customFormat="1" ht="14.45">
      <c r="B55" s="811"/>
      <c r="C55" s="811"/>
      <c r="D55" s="811"/>
      <c r="E55" s="811"/>
      <c r="F55" s="811"/>
      <c r="G55" s="811"/>
      <c r="H55" s="811"/>
      <c r="I55" s="811"/>
      <c r="J55" s="811"/>
      <c r="K55" s="811"/>
      <c r="L55" s="811"/>
      <c r="M55" s="811"/>
      <c r="N55" s="811"/>
      <c r="O55" s="811"/>
      <c r="P55" s="811"/>
      <c r="Q55" s="811"/>
      <c r="R55" s="811"/>
      <c r="S55" s="811"/>
      <c r="T55" s="811"/>
      <c r="U55" s="811"/>
      <c r="V55" s="811"/>
      <c r="W55" s="811"/>
      <c r="X55" s="811"/>
      <c r="Y55" s="811"/>
      <c r="Z55" s="811"/>
      <c r="AA55" s="811"/>
      <c r="AB55" s="811"/>
      <c r="AC55" s="811"/>
      <c r="AD55" s="811"/>
      <c r="AE55" s="811"/>
      <c r="AF55" s="811"/>
      <c r="AG55" s="811"/>
      <c r="AH55" s="811"/>
      <c r="AI55" s="811"/>
    </row>
    <row r="56" spans="2:35" s="1" customFormat="1" ht="14.45">
      <c r="B56" s="811"/>
      <c r="C56" s="811"/>
      <c r="D56" s="811"/>
      <c r="E56" s="811"/>
      <c r="F56" s="811"/>
      <c r="G56" s="811"/>
      <c r="H56" s="811"/>
      <c r="I56" s="811"/>
      <c r="J56" s="811"/>
      <c r="K56" s="811"/>
      <c r="L56" s="811"/>
      <c r="M56" s="811"/>
      <c r="N56" s="811"/>
      <c r="O56" s="811"/>
      <c r="P56" s="811"/>
      <c r="Q56" s="811"/>
      <c r="R56" s="811"/>
      <c r="S56" s="811"/>
      <c r="T56" s="811"/>
      <c r="U56" s="811"/>
      <c r="V56" s="811"/>
      <c r="W56" s="811"/>
      <c r="X56" s="811"/>
      <c r="Y56" s="811"/>
      <c r="Z56" s="811"/>
      <c r="AA56" s="811"/>
      <c r="AB56" s="811"/>
      <c r="AC56" s="811"/>
      <c r="AD56" s="811"/>
      <c r="AE56" s="811"/>
      <c r="AF56" s="811"/>
      <c r="AG56" s="811"/>
      <c r="AH56" s="811"/>
      <c r="AI56" s="811"/>
    </row>
    <row r="57" spans="2:35" s="1" customFormat="1" ht="14.45">
      <c r="B57" s="811"/>
      <c r="C57" s="811"/>
      <c r="D57" s="811"/>
      <c r="E57" s="811"/>
      <c r="F57" s="811"/>
      <c r="G57" s="811"/>
      <c r="H57" s="811"/>
      <c r="I57" s="811"/>
      <c r="J57" s="811"/>
      <c r="K57" s="811"/>
      <c r="L57" s="811"/>
      <c r="M57" s="811"/>
      <c r="N57" s="811"/>
      <c r="O57" s="811"/>
      <c r="P57" s="811"/>
      <c r="Q57" s="811"/>
      <c r="R57" s="811"/>
      <c r="S57" s="811"/>
      <c r="T57" s="811"/>
      <c r="U57" s="811"/>
      <c r="V57" s="811"/>
      <c r="W57" s="811"/>
      <c r="X57" s="811"/>
      <c r="Y57" s="811"/>
      <c r="Z57" s="811"/>
      <c r="AA57" s="811"/>
      <c r="AB57" s="811"/>
      <c r="AC57" s="811"/>
      <c r="AD57" s="811"/>
      <c r="AE57" s="811"/>
      <c r="AF57" s="811"/>
      <c r="AG57" s="811"/>
      <c r="AH57" s="811"/>
      <c r="AI57" s="811"/>
    </row>
    <row r="58" spans="2:35" s="1" customFormat="1" ht="14.45">
      <c r="B58" s="811"/>
      <c r="C58" s="811"/>
      <c r="D58" s="811"/>
      <c r="E58" s="811"/>
      <c r="F58" s="811"/>
      <c r="G58" s="811"/>
      <c r="H58" s="811"/>
      <c r="I58" s="811"/>
      <c r="J58" s="811"/>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1"/>
      <c r="AI58" s="811"/>
    </row>
    <row r="59" spans="2:35" s="1" customFormat="1" ht="14.45">
      <c r="B59" s="811"/>
      <c r="C59" s="811"/>
      <c r="D59" s="811"/>
      <c r="E59" s="811"/>
      <c r="F59" s="811"/>
      <c r="G59" s="811"/>
      <c r="H59" s="811"/>
      <c r="I59" s="811"/>
      <c r="J59" s="811"/>
      <c r="K59" s="811"/>
      <c r="L59" s="811"/>
      <c r="M59" s="811"/>
      <c r="N59" s="811"/>
      <c r="O59" s="811"/>
      <c r="P59" s="811"/>
      <c r="Q59" s="811"/>
      <c r="R59" s="811"/>
      <c r="S59" s="811"/>
      <c r="T59" s="811"/>
      <c r="U59" s="811"/>
      <c r="V59" s="811"/>
      <c r="W59" s="811"/>
      <c r="X59" s="811"/>
      <c r="Y59" s="811"/>
      <c r="Z59" s="811"/>
      <c r="AA59" s="811"/>
      <c r="AB59" s="811"/>
      <c r="AC59" s="811"/>
      <c r="AD59" s="811"/>
      <c r="AE59" s="811"/>
      <c r="AF59" s="811"/>
      <c r="AG59" s="811"/>
      <c r="AH59" s="811"/>
      <c r="AI59" s="811"/>
    </row>
    <row r="60" spans="2:35" s="1" customFormat="1" ht="14.45">
      <c r="B60" s="811"/>
      <c r="C60" s="811"/>
      <c r="D60" s="811"/>
      <c r="E60" s="811"/>
      <c r="F60" s="811"/>
      <c r="G60" s="811"/>
      <c r="H60" s="811"/>
      <c r="I60" s="811"/>
      <c r="J60" s="811"/>
      <c r="K60" s="811"/>
      <c r="L60" s="811"/>
      <c r="M60" s="811"/>
      <c r="N60" s="811"/>
      <c r="O60" s="811"/>
      <c r="P60" s="811"/>
      <c r="Q60" s="811"/>
      <c r="R60" s="811"/>
      <c r="S60" s="811"/>
      <c r="T60" s="811"/>
      <c r="U60" s="811"/>
      <c r="V60" s="811"/>
      <c r="W60" s="811"/>
      <c r="X60" s="811"/>
      <c r="Y60" s="811"/>
      <c r="Z60" s="811"/>
      <c r="AA60" s="811"/>
      <c r="AB60" s="811"/>
      <c r="AC60" s="811"/>
      <c r="AD60" s="811"/>
      <c r="AE60" s="811"/>
      <c r="AF60" s="811"/>
      <c r="AG60" s="811"/>
      <c r="AH60" s="811"/>
      <c r="AI60" s="811"/>
    </row>
    <row r="61" spans="2:35" s="1" customFormat="1" ht="14.45">
      <c r="B61" s="811"/>
      <c r="C61" s="811"/>
      <c r="D61" s="811"/>
      <c r="E61" s="811"/>
      <c r="F61" s="811"/>
      <c r="G61" s="811"/>
      <c r="H61" s="811"/>
      <c r="I61" s="811"/>
      <c r="J61" s="811"/>
      <c r="K61" s="811"/>
      <c r="L61" s="811"/>
      <c r="M61" s="811"/>
      <c r="N61" s="811"/>
      <c r="O61" s="811"/>
      <c r="P61" s="811"/>
      <c r="Q61" s="811"/>
      <c r="R61" s="811"/>
      <c r="S61" s="811"/>
      <c r="T61" s="811"/>
      <c r="U61" s="811"/>
      <c r="V61" s="811"/>
      <c r="W61" s="811"/>
      <c r="X61" s="811"/>
      <c r="Y61" s="811"/>
      <c r="Z61" s="811"/>
      <c r="AA61" s="811"/>
      <c r="AB61" s="811"/>
      <c r="AC61" s="811"/>
      <c r="AD61" s="811"/>
      <c r="AE61" s="811"/>
      <c r="AF61" s="811"/>
      <c r="AG61" s="811"/>
      <c r="AH61" s="811"/>
      <c r="AI61" s="811"/>
    </row>
    <row r="62" spans="2:35" s="1" customFormat="1" ht="14.45">
      <c r="B62" s="811"/>
      <c r="C62" s="811"/>
      <c r="D62" s="811"/>
      <c r="E62" s="811"/>
      <c r="F62" s="811"/>
      <c r="G62" s="811"/>
      <c r="H62" s="811"/>
      <c r="I62" s="811"/>
      <c r="J62" s="811"/>
      <c r="K62" s="811"/>
      <c r="L62" s="811"/>
      <c r="M62" s="811"/>
      <c r="N62" s="811"/>
      <c r="O62" s="811"/>
      <c r="P62" s="811"/>
      <c r="Q62" s="811"/>
      <c r="R62" s="811"/>
      <c r="S62" s="811"/>
      <c r="T62" s="811"/>
      <c r="U62" s="811"/>
      <c r="V62" s="811"/>
      <c r="W62" s="811"/>
      <c r="X62" s="811"/>
      <c r="Y62" s="811"/>
      <c r="Z62" s="811"/>
      <c r="AA62" s="811"/>
      <c r="AB62" s="811"/>
      <c r="AC62" s="811"/>
      <c r="AD62" s="811"/>
      <c r="AE62" s="811"/>
      <c r="AF62" s="811"/>
      <c r="AG62" s="811"/>
      <c r="AH62" s="811"/>
      <c r="AI62" s="811"/>
    </row>
    <row r="63" spans="2:35" s="1" customFormat="1" ht="14.45">
      <c r="B63" s="811"/>
      <c r="C63" s="811"/>
      <c r="D63" s="811"/>
      <c r="E63" s="811"/>
      <c r="F63" s="811"/>
      <c r="G63" s="811"/>
      <c r="H63" s="811"/>
      <c r="I63" s="811"/>
      <c r="J63" s="811"/>
      <c r="K63" s="811"/>
      <c r="L63" s="811"/>
      <c r="M63" s="811"/>
      <c r="N63" s="811"/>
      <c r="O63" s="811"/>
      <c r="P63" s="811"/>
      <c r="Q63" s="811"/>
      <c r="R63" s="811"/>
      <c r="S63" s="811"/>
      <c r="T63" s="811"/>
      <c r="U63" s="811"/>
      <c r="V63" s="811"/>
      <c r="W63" s="811"/>
      <c r="X63" s="811"/>
      <c r="Y63" s="811"/>
      <c r="Z63" s="811"/>
      <c r="AA63" s="811"/>
      <c r="AB63" s="811"/>
      <c r="AC63" s="811"/>
      <c r="AD63" s="811"/>
      <c r="AE63" s="811"/>
      <c r="AF63" s="811"/>
      <c r="AG63" s="811"/>
      <c r="AH63" s="811"/>
      <c r="AI63" s="811"/>
    </row>
    <row r="64" spans="2:35" s="1" customFormat="1" ht="14.45">
      <c r="B64" s="811"/>
      <c r="C64" s="811"/>
      <c r="D64" s="811"/>
      <c r="E64" s="811"/>
      <c r="F64" s="811"/>
      <c r="G64" s="811"/>
      <c r="H64" s="811"/>
      <c r="I64" s="811"/>
      <c r="J64" s="811"/>
      <c r="K64" s="811"/>
      <c r="L64" s="811"/>
      <c r="M64" s="811"/>
      <c r="N64" s="811"/>
      <c r="O64" s="811"/>
      <c r="P64" s="811"/>
      <c r="Q64" s="811"/>
      <c r="R64" s="811"/>
      <c r="S64" s="811"/>
      <c r="T64" s="811"/>
      <c r="U64" s="811"/>
      <c r="V64" s="811"/>
      <c r="W64" s="811"/>
      <c r="X64" s="811"/>
      <c r="Y64" s="811"/>
      <c r="Z64" s="811"/>
      <c r="AA64" s="811"/>
      <c r="AB64" s="811"/>
      <c r="AC64" s="811"/>
      <c r="AD64" s="811"/>
      <c r="AE64" s="811"/>
      <c r="AF64" s="811"/>
      <c r="AG64" s="811"/>
      <c r="AH64" s="811"/>
      <c r="AI64" s="811"/>
    </row>
    <row r="65" spans="2:35" s="1" customFormat="1" ht="14.45">
      <c r="B65" s="811"/>
      <c r="C65" s="811"/>
      <c r="D65" s="811"/>
      <c r="E65" s="811"/>
      <c r="F65" s="811"/>
      <c r="G65" s="811"/>
      <c r="H65" s="811"/>
      <c r="I65" s="811"/>
      <c r="J65" s="811"/>
      <c r="K65" s="811"/>
      <c r="L65" s="811"/>
      <c r="M65" s="811"/>
      <c r="N65" s="811"/>
      <c r="O65" s="811"/>
      <c r="P65" s="811"/>
      <c r="Q65" s="811"/>
      <c r="R65" s="811"/>
      <c r="S65" s="811"/>
      <c r="T65" s="811"/>
      <c r="U65" s="811"/>
      <c r="V65" s="811"/>
      <c r="W65" s="811"/>
      <c r="X65" s="811"/>
      <c r="Y65" s="811"/>
      <c r="Z65" s="811"/>
      <c r="AA65" s="811"/>
      <c r="AB65" s="811"/>
      <c r="AC65" s="811"/>
      <c r="AD65" s="811"/>
      <c r="AE65" s="811"/>
      <c r="AF65" s="811"/>
      <c r="AG65" s="811"/>
      <c r="AH65" s="811"/>
      <c r="AI65" s="811"/>
    </row>
    <row r="66" spans="2:35" s="1" customFormat="1" ht="14.45">
      <c r="B66" s="811"/>
      <c r="C66" s="811"/>
      <c r="D66" s="811"/>
      <c r="E66" s="811"/>
      <c r="F66" s="811"/>
      <c r="G66" s="811"/>
      <c r="H66" s="811"/>
      <c r="I66" s="811"/>
      <c r="J66" s="811"/>
      <c r="K66" s="811"/>
      <c r="L66" s="811"/>
      <c r="M66" s="811"/>
      <c r="N66" s="811"/>
      <c r="O66" s="811"/>
      <c r="P66" s="811"/>
      <c r="Q66" s="811"/>
      <c r="R66" s="811"/>
      <c r="S66" s="811"/>
      <c r="T66" s="811"/>
      <c r="U66" s="811"/>
      <c r="V66" s="811"/>
      <c r="W66" s="811"/>
      <c r="X66" s="811"/>
      <c r="Y66" s="811"/>
      <c r="Z66" s="811"/>
      <c r="AA66" s="811"/>
      <c r="AB66" s="811"/>
      <c r="AC66" s="811"/>
      <c r="AD66" s="811"/>
      <c r="AE66" s="811"/>
      <c r="AF66" s="811"/>
      <c r="AG66" s="811"/>
      <c r="AH66" s="811"/>
      <c r="AI66" s="811"/>
    </row>
    <row r="67" spans="2:35" s="1" customFormat="1" ht="8.85" customHeight="1">
      <c r="B67" s="811"/>
      <c r="C67" s="811"/>
      <c r="D67" s="811"/>
      <c r="E67" s="811"/>
      <c r="F67" s="811"/>
      <c r="G67" s="811"/>
      <c r="H67" s="811"/>
      <c r="I67" s="811"/>
      <c r="J67" s="811"/>
      <c r="K67" s="811"/>
      <c r="L67" s="811"/>
      <c r="M67" s="811"/>
      <c r="N67" s="811"/>
      <c r="O67" s="811"/>
      <c r="P67" s="811"/>
      <c r="Q67" s="811"/>
      <c r="R67" s="811"/>
      <c r="S67" s="811"/>
      <c r="T67" s="811"/>
      <c r="U67" s="811"/>
      <c r="V67" s="811"/>
      <c r="W67" s="811"/>
      <c r="X67" s="811"/>
      <c r="Y67" s="811"/>
      <c r="Z67" s="811"/>
      <c r="AA67" s="811"/>
      <c r="AB67" s="811"/>
      <c r="AC67" s="811"/>
      <c r="AD67" s="811"/>
      <c r="AE67" s="811"/>
      <c r="AF67" s="811"/>
      <c r="AG67" s="811"/>
      <c r="AH67" s="811"/>
      <c r="AI67" s="811"/>
    </row>
    <row r="68" spans="2:35" s="1" customFormat="1" ht="4.5" customHeight="1">
      <c r="B68" s="811"/>
      <c r="C68" s="811"/>
      <c r="D68" s="811"/>
      <c r="E68" s="811"/>
      <c r="F68" s="811"/>
      <c r="G68" s="811"/>
      <c r="H68" s="811"/>
      <c r="I68" s="811"/>
      <c r="J68" s="811"/>
      <c r="K68" s="811"/>
      <c r="L68" s="811"/>
      <c r="M68" s="811"/>
      <c r="N68" s="811"/>
      <c r="O68" s="811"/>
      <c r="P68" s="811"/>
      <c r="Q68" s="811"/>
      <c r="R68" s="811"/>
      <c r="S68" s="811"/>
      <c r="T68" s="811"/>
      <c r="U68" s="811"/>
      <c r="V68" s="811"/>
      <c r="W68" s="811"/>
      <c r="X68" s="811"/>
      <c r="Y68" s="811"/>
      <c r="Z68" s="811"/>
      <c r="AA68" s="811"/>
      <c r="AB68" s="811"/>
      <c r="AC68" s="811"/>
      <c r="AD68" s="811"/>
      <c r="AE68" s="811"/>
      <c r="AF68" s="811"/>
      <c r="AG68" s="811"/>
      <c r="AH68" s="811"/>
      <c r="AI68" s="811"/>
    </row>
    <row r="69" spans="2:35" s="1" customFormat="1" ht="14.45" hidden="1">
      <c r="B69" s="811"/>
      <c r="C69" s="811"/>
      <c r="D69" s="811"/>
      <c r="E69" s="811"/>
      <c r="F69" s="811"/>
      <c r="G69" s="811"/>
      <c r="H69" s="811"/>
      <c r="I69" s="811"/>
      <c r="J69" s="811"/>
      <c r="K69" s="811"/>
      <c r="L69" s="811"/>
      <c r="M69" s="811"/>
      <c r="N69" s="811"/>
      <c r="O69" s="811"/>
      <c r="P69" s="811"/>
      <c r="Q69" s="811"/>
      <c r="R69" s="811"/>
      <c r="S69" s="811"/>
      <c r="T69" s="811"/>
      <c r="U69" s="811"/>
      <c r="V69" s="811"/>
      <c r="W69" s="811"/>
      <c r="X69" s="811"/>
      <c r="Y69" s="811"/>
      <c r="Z69" s="811"/>
      <c r="AA69" s="811"/>
      <c r="AB69" s="811"/>
      <c r="AC69" s="811"/>
      <c r="AD69" s="811"/>
      <c r="AE69" s="811"/>
      <c r="AF69" s="811"/>
      <c r="AG69" s="811"/>
      <c r="AH69" s="811"/>
      <c r="AI69" s="811"/>
    </row>
    <row r="70" spans="2:35" s="1" customFormat="1" ht="14.45" hidden="1">
      <c r="B70" s="811"/>
      <c r="C70" s="811"/>
      <c r="D70" s="811"/>
      <c r="E70" s="811"/>
      <c r="F70" s="811"/>
      <c r="G70" s="811"/>
      <c r="H70" s="811"/>
      <c r="I70" s="811"/>
      <c r="J70" s="811"/>
      <c r="K70" s="811"/>
      <c r="L70" s="811"/>
      <c r="M70" s="811"/>
      <c r="N70" s="811"/>
      <c r="O70" s="811"/>
      <c r="P70" s="811"/>
      <c r="Q70" s="811"/>
      <c r="R70" s="811"/>
      <c r="S70" s="811"/>
      <c r="T70" s="811"/>
      <c r="U70" s="811"/>
      <c r="V70" s="811"/>
      <c r="W70" s="811"/>
      <c r="X70" s="811"/>
      <c r="Y70" s="811"/>
      <c r="Z70" s="811"/>
      <c r="AA70" s="811"/>
      <c r="AB70" s="811"/>
      <c r="AC70" s="811"/>
      <c r="AD70" s="811"/>
      <c r="AE70" s="811"/>
      <c r="AF70" s="811"/>
      <c r="AG70" s="811"/>
      <c r="AH70" s="811"/>
      <c r="AI70" s="811"/>
    </row>
    <row r="71" spans="2:35" s="1" customFormat="1" ht="14.45" hidden="1">
      <c r="B71" s="811"/>
      <c r="C71" s="811"/>
      <c r="D71" s="811"/>
      <c r="E71" s="811"/>
      <c r="F71" s="811"/>
      <c r="G71" s="811"/>
      <c r="H71" s="811"/>
      <c r="I71" s="811"/>
      <c r="J71" s="811"/>
      <c r="K71" s="811"/>
      <c r="L71" s="811"/>
      <c r="M71" s="811"/>
      <c r="N71" s="811"/>
      <c r="O71" s="811"/>
      <c r="P71" s="811"/>
      <c r="Q71" s="811"/>
      <c r="R71" s="811"/>
      <c r="S71" s="811"/>
      <c r="T71" s="811"/>
      <c r="U71" s="811"/>
      <c r="V71" s="811"/>
      <c r="W71" s="811"/>
      <c r="X71" s="811"/>
      <c r="Y71" s="811"/>
      <c r="Z71" s="811"/>
      <c r="AA71" s="811"/>
      <c r="AB71" s="811"/>
      <c r="AC71" s="811"/>
      <c r="AD71" s="811"/>
      <c r="AE71" s="811"/>
      <c r="AF71" s="811"/>
      <c r="AG71" s="811"/>
      <c r="AH71" s="811"/>
      <c r="AI71" s="811"/>
    </row>
    <row r="72" spans="2:35" s="1" customFormat="1" ht="14.45" hidden="1">
      <c r="B72" s="811"/>
      <c r="C72" s="811"/>
      <c r="D72" s="811"/>
      <c r="E72" s="811"/>
      <c r="F72" s="811"/>
      <c r="G72" s="811"/>
      <c r="H72" s="811"/>
      <c r="I72" s="811"/>
      <c r="J72" s="811"/>
      <c r="K72" s="811"/>
      <c r="L72" s="811"/>
      <c r="M72" s="811"/>
      <c r="N72" s="811"/>
      <c r="O72" s="811"/>
      <c r="P72" s="811"/>
      <c r="Q72" s="811"/>
      <c r="R72" s="811"/>
      <c r="S72" s="811"/>
      <c r="T72" s="811"/>
      <c r="U72" s="811"/>
      <c r="V72" s="811"/>
      <c r="W72" s="811"/>
      <c r="X72" s="811"/>
      <c r="Y72" s="811"/>
      <c r="Z72" s="811"/>
      <c r="AA72" s="811"/>
      <c r="AB72" s="811"/>
      <c r="AC72" s="811"/>
      <c r="AD72" s="811"/>
      <c r="AE72" s="811"/>
      <c r="AF72" s="811"/>
      <c r="AG72" s="811"/>
      <c r="AH72" s="811"/>
      <c r="AI72" s="811"/>
    </row>
    <row r="73" spans="2:35" s="1" customFormat="1" ht="3.75" hidden="1" customHeight="1">
      <c r="B73" s="811"/>
      <c r="C73" s="811"/>
      <c r="D73" s="811"/>
      <c r="E73" s="811"/>
      <c r="F73" s="811"/>
      <c r="G73" s="811"/>
      <c r="H73" s="811"/>
      <c r="I73" s="811"/>
      <c r="J73" s="811"/>
      <c r="K73" s="811"/>
      <c r="L73" s="811"/>
      <c r="M73" s="811"/>
      <c r="N73" s="811"/>
      <c r="O73" s="811"/>
      <c r="P73" s="811"/>
      <c r="Q73" s="811"/>
      <c r="R73" s="811"/>
      <c r="S73" s="811"/>
      <c r="T73" s="811"/>
      <c r="U73" s="811"/>
      <c r="V73" s="811"/>
      <c r="W73" s="811"/>
      <c r="X73" s="811"/>
      <c r="Y73" s="811"/>
      <c r="Z73" s="811"/>
      <c r="AA73" s="811"/>
      <c r="AB73" s="811"/>
      <c r="AC73" s="811"/>
      <c r="AD73" s="811"/>
      <c r="AE73" s="811"/>
      <c r="AF73" s="811"/>
      <c r="AG73" s="811"/>
      <c r="AH73" s="811"/>
      <c r="AI73" s="811"/>
    </row>
    <row r="74" spans="2:35" s="1" customFormat="1" ht="14.25" customHeight="1">
      <c r="B74" s="811"/>
      <c r="C74" s="811"/>
      <c r="D74" s="811"/>
      <c r="E74" s="811"/>
      <c r="F74" s="811"/>
      <c r="G74" s="811"/>
      <c r="H74" s="811"/>
      <c r="I74" s="811"/>
      <c r="J74" s="811"/>
      <c r="K74" s="811"/>
      <c r="L74" s="811"/>
      <c r="M74" s="811"/>
      <c r="N74" s="811"/>
      <c r="O74" s="811"/>
      <c r="P74" s="811"/>
      <c r="Q74" s="811"/>
      <c r="R74" s="811"/>
      <c r="S74" s="811"/>
      <c r="T74" s="811"/>
      <c r="U74" s="811"/>
      <c r="V74" s="811"/>
      <c r="W74" s="811"/>
      <c r="X74" s="811"/>
      <c r="Y74" s="811"/>
      <c r="Z74" s="811"/>
      <c r="AA74" s="811"/>
      <c r="AB74" s="811"/>
      <c r="AC74" s="811"/>
      <c r="AD74" s="811"/>
      <c r="AE74" s="811"/>
      <c r="AF74" s="811"/>
      <c r="AG74" s="811"/>
      <c r="AH74" s="811"/>
      <c r="AI74" s="811"/>
    </row>
    <row r="75" spans="2:35" s="1" customFormat="1" ht="34.5" customHeight="1">
      <c r="B75"/>
      <c r="C75"/>
      <c r="D75"/>
      <c r="E75"/>
      <c r="F75"/>
      <c r="G75"/>
      <c r="H75"/>
      <c r="I75"/>
      <c r="J75"/>
      <c r="K75"/>
      <c r="L75"/>
      <c r="M75"/>
      <c r="N75"/>
      <c r="O75"/>
      <c r="P75"/>
      <c r="Q75"/>
      <c r="R75"/>
      <c r="S75"/>
      <c r="T75"/>
      <c r="U75"/>
      <c r="V75"/>
      <c r="W75"/>
      <c r="X75"/>
      <c r="Y75"/>
      <c r="Z75"/>
      <c r="AA75"/>
      <c r="AB75"/>
      <c r="AC75"/>
      <c r="AD75"/>
      <c r="AE75"/>
      <c r="AF75"/>
      <c r="AG75"/>
      <c r="AH75"/>
      <c r="AI75"/>
    </row>
    <row r="76" spans="2:35" s="1" customFormat="1" ht="14.85" customHeight="1">
      <c r="B76"/>
      <c r="C76"/>
      <c r="D76"/>
      <c r="E76"/>
      <c r="F76"/>
      <c r="G76"/>
      <c r="H76"/>
      <c r="I76"/>
      <c r="J76"/>
      <c r="K76"/>
      <c r="L76"/>
      <c r="M76"/>
      <c r="N76"/>
      <c r="O76"/>
      <c r="P76"/>
      <c r="Q76"/>
      <c r="R76"/>
      <c r="S76"/>
      <c r="T76"/>
      <c r="U76"/>
      <c r="V76"/>
      <c r="W76"/>
      <c r="X76"/>
      <c r="Y76"/>
      <c r="Z76"/>
      <c r="AA76"/>
      <c r="AB76"/>
      <c r="AC76"/>
      <c r="AD76"/>
      <c r="AE76"/>
      <c r="AF76"/>
      <c r="AG76"/>
      <c r="AH76"/>
      <c r="AI76"/>
    </row>
    <row r="77" spans="2:35" s="1" customFormat="1" ht="18" customHeight="1">
      <c r="B77"/>
      <c r="C77"/>
      <c r="D77"/>
      <c r="E77"/>
      <c r="F77"/>
      <c r="G77"/>
      <c r="H77"/>
      <c r="I77"/>
      <c r="J77"/>
      <c r="K77"/>
      <c r="L77"/>
      <c r="M77"/>
      <c r="N77"/>
      <c r="O77"/>
      <c r="P77"/>
      <c r="Q77"/>
      <c r="R77"/>
      <c r="S77"/>
      <c r="T77"/>
      <c r="U77"/>
      <c r="V77"/>
      <c r="W77"/>
      <c r="X77"/>
      <c r="Y77"/>
      <c r="Z77"/>
      <c r="AA77"/>
      <c r="AB77"/>
      <c r="AC77"/>
      <c r="AD77"/>
      <c r="AE77"/>
      <c r="AF77"/>
      <c r="AG77"/>
      <c r="AH77"/>
      <c r="AI77"/>
    </row>
    <row r="78" spans="2:35" ht="112.35" hidden="1" customHeight="1"/>
    <row r="79" spans="2:35" ht="112.35" hidden="1" customHeight="1"/>
    <row r="80" spans="2:35" ht="112.35" hidden="1" customHeight="1"/>
    <row r="81" ht="112.35" hidden="1" customHeight="1"/>
    <row r="82" ht="112.35" hidden="1" customHeight="1"/>
    <row r="83" ht="112.35" hidden="1" customHeight="1"/>
    <row r="86" ht="112.35" hidden="1" customHeight="1"/>
    <row r="87" ht="112.35" hidden="1" customHeight="1"/>
    <row r="88" ht="112.35" hidden="1" customHeight="1"/>
    <row r="91" ht="112.35" hidden="1" customHeight="1"/>
    <row r="92" ht="112.35" hidden="1" customHeight="1"/>
    <row r="93" ht="112.35" hidden="1" customHeight="1"/>
    <row r="94" ht="112.35" hidden="1" customHeight="1"/>
    <row r="98" ht="112.35" hidden="1" customHeight="1"/>
    <row r="99" ht="112.35" hidden="1" customHeight="1"/>
    <row r="100" ht="112.35" hidden="1" customHeight="1"/>
    <row r="101" ht="112.35" hidden="1" customHeight="1"/>
    <row r="102" ht="112.35" hidden="1" customHeight="1"/>
    <row r="103" ht="112.35" hidden="1" customHeight="1"/>
    <row r="107" ht="112.35" hidden="1" customHeight="1"/>
    <row r="108" ht="112.35" hidden="1" customHeight="1"/>
    <row r="109" ht="112.35" hidden="1" customHeight="1"/>
    <row r="110" ht="112.35" hidden="1" customHeight="1"/>
    <row r="111" ht="112.35" hidden="1" customHeight="1"/>
    <row r="112" ht="112.35" hidden="1" customHeight="1"/>
    <row r="113" ht="112.35" hidden="1" customHeight="1"/>
    <row r="114" ht="112.35" hidden="1" customHeight="1"/>
    <row r="115" ht="112.35" hidden="1" customHeight="1"/>
    <row r="116" ht="112.35" hidden="1" customHeight="1"/>
    <row r="117" ht="112.35" hidden="1" customHeight="1"/>
    <row r="118" ht="112.35" hidden="1" customHeight="1"/>
    <row r="119" ht="112.35" hidden="1" customHeight="1"/>
  </sheetData>
  <mergeCells count="4">
    <mergeCell ref="B1:AI25"/>
    <mergeCell ref="B26:AI26"/>
    <mergeCell ref="B74:AI74"/>
    <mergeCell ref="B27:AI73"/>
  </mergeCells>
  <pageMargins left="0.7" right="0.7" top="0.75" bottom="0.75" header="0.3" footer="0.3"/>
  <pageSetup paperSize="9" scale="2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15">
    <tabColor theme="4" tint="0.799981688894314"/>
    <pageSetUpPr fitToPage="1"/>
  </sheetPr>
  <dimension ref="B1:N77"/>
  <sheetViews>
    <sheetView showGridLines="0" topLeftCell="A44" zoomScale="51" zoomScaleNormal="70" workbookViewId="0">
      <selection activeCell="F61" sqref="F61"/>
    </sheetView>
  </sheetViews>
  <sheetFormatPr defaultColWidth="8.5703125" defaultRowHeight="15.6"/>
  <cols>
    <col min="1" max="1" width="4.42578125" style="37" customWidth="1"/>
    <col min="2" max="2" width="77" style="37" customWidth="1"/>
    <col min="3" max="3" width="23.42578125" style="37" customWidth="1"/>
    <col min="4" max="4" width="10.5703125" style="72" customWidth="1"/>
    <col min="5" max="5" width="15.42578125" style="72" customWidth="1"/>
    <col min="6" max="13" width="21.5703125" style="72" customWidth="1"/>
    <col min="14" max="14" width="15.5703125" style="49" customWidth="1"/>
    <col min="15" max="16384" width="8.5703125" style="37"/>
  </cols>
  <sheetData>
    <row r="1" spans="2:14" ht="24.6" customHeight="1"/>
    <row r="2" spans="2:14" ht="81" customHeight="1">
      <c r="B2" s="385"/>
      <c r="C2" s="385" t="s">
        <v>252</v>
      </c>
      <c r="D2" s="385"/>
      <c r="E2" s="385"/>
      <c r="F2" s="385"/>
      <c r="G2" s="378"/>
      <c r="H2" s="378"/>
      <c r="I2" s="378"/>
      <c r="J2" s="378"/>
      <c r="K2" s="378"/>
      <c r="L2" s="378"/>
      <c r="M2" s="318"/>
    </row>
    <row r="3" spans="2:14" ht="25.5" customHeight="1">
      <c r="B3" s="74"/>
      <c r="C3" s="74"/>
    </row>
    <row r="4" spans="2:14" ht="24.75" customHeight="1">
      <c r="B4" s="6" t="s">
        <v>253</v>
      </c>
      <c r="C4" s="6"/>
      <c r="D4" s="183" t="s">
        <v>10</v>
      </c>
      <c r="E4" s="183"/>
      <c r="F4" s="159" t="s">
        <v>11</v>
      </c>
      <c r="G4" s="160" t="s">
        <v>12</v>
      </c>
      <c r="H4" s="160" t="s">
        <v>13</v>
      </c>
      <c r="I4" s="160" t="s">
        <v>14</v>
      </c>
      <c r="J4" s="160" t="s">
        <v>15</v>
      </c>
      <c r="K4" s="160" t="s">
        <v>16</v>
      </c>
      <c r="L4" s="160" t="s">
        <v>17</v>
      </c>
      <c r="M4" s="160" t="s">
        <v>18</v>
      </c>
      <c r="N4" s="94"/>
    </row>
    <row r="5" spans="2:14" ht="24.75" customHeight="1">
      <c r="B5" s="267" t="s">
        <v>254</v>
      </c>
      <c r="C5" s="267"/>
      <c r="D5" s="271"/>
      <c r="E5" s="271"/>
      <c r="F5" s="269"/>
      <c r="G5" s="479"/>
      <c r="H5" s="277"/>
      <c r="I5" s="230"/>
      <c r="J5" s="277"/>
      <c r="K5" s="277"/>
      <c r="L5" s="277"/>
      <c r="M5" s="277"/>
      <c r="N5" s="73"/>
    </row>
    <row r="6" spans="2:14" ht="24.75" customHeight="1">
      <c r="B6" s="400" t="s">
        <v>255</v>
      </c>
      <c r="C6" s="400"/>
      <c r="D6" s="284" t="s">
        <v>256</v>
      </c>
      <c r="E6" s="284"/>
      <c r="F6" s="312">
        <v>2737</v>
      </c>
      <c r="G6" s="222">
        <v>2612.89</v>
      </c>
      <c r="H6" s="222">
        <v>2323.6</v>
      </c>
      <c r="I6" s="222">
        <v>2255</v>
      </c>
      <c r="J6" s="222">
        <v>2259</v>
      </c>
      <c r="K6" s="222">
        <v>3149</v>
      </c>
      <c r="L6" s="222">
        <v>4168</v>
      </c>
      <c r="M6" s="222">
        <v>4186</v>
      </c>
      <c r="N6" s="118"/>
    </row>
    <row r="7" spans="2:14" ht="24.75" customHeight="1">
      <c r="B7" s="400" t="s">
        <v>257</v>
      </c>
      <c r="C7" s="400"/>
      <c r="D7" s="284" t="s">
        <v>258</v>
      </c>
      <c r="E7" s="284"/>
      <c r="F7" s="312">
        <v>115.95</v>
      </c>
      <c r="G7" s="482">
        <v>211.45</v>
      </c>
      <c r="H7" s="482">
        <v>234.6</v>
      </c>
      <c r="I7" s="482">
        <v>272</v>
      </c>
      <c r="J7" s="482">
        <v>205</v>
      </c>
      <c r="K7" s="482">
        <v>208</v>
      </c>
      <c r="L7" s="482">
        <v>214</v>
      </c>
      <c r="M7" s="482">
        <v>166</v>
      </c>
      <c r="N7" s="73"/>
    </row>
    <row r="8" spans="2:14" ht="24.75" customHeight="1">
      <c r="B8" s="400" t="s">
        <v>259</v>
      </c>
      <c r="C8" s="400"/>
      <c r="D8" s="284" t="s">
        <v>256</v>
      </c>
      <c r="E8" s="284"/>
      <c r="F8" s="312">
        <v>66.69</v>
      </c>
      <c r="G8" s="482">
        <v>90.04</v>
      </c>
      <c r="H8" s="482">
        <v>61.8</v>
      </c>
      <c r="I8" s="482">
        <v>64</v>
      </c>
      <c r="J8" s="482">
        <v>66</v>
      </c>
      <c r="K8" s="482">
        <v>85</v>
      </c>
      <c r="L8" s="482">
        <v>151</v>
      </c>
      <c r="M8" s="482">
        <v>91</v>
      </c>
      <c r="N8" s="73"/>
    </row>
    <row r="9" spans="2:14" ht="24.75" customHeight="1">
      <c r="B9" s="268" t="s">
        <v>260</v>
      </c>
      <c r="C9" s="268"/>
      <c r="D9" s="284"/>
      <c r="E9" s="284"/>
      <c r="F9" s="269"/>
      <c r="G9" s="481"/>
      <c r="H9" s="447"/>
      <c r="I9" s="476"/>
      <c r="J9" s="477"/>
      <c r="K9" s="477"/>
      <c r="L9" s="477"/>
      <c r="M9" s="477"/>
      <c r="N9" s="73"/>
    </row>
    <row r="10" spans="2:14" ht="24.75" customHeight="1">
      <c r="B10" s="400" t="s">
        <v>261</v>
      </c>
      <c r="C10" s="400"/>
      <c r="D10" s="284" t="s">
        <v>31</v>
      </c>
      <c r="E10" s="284"/>
      <c r="F10" s="647">
        <v>0.17799999999999999</v>
      </c>
      <c r="G10" s="712">
        <v>0.19</v>
      </c>
      <c r="H10" s="712">
        <v>0.219</v>
      </c>
      <c r="I10" s="227" t="s">
        <v>23</v>
      </c>
      <c r="J10" s="227" t="s">
        <v>23</v>
      </c>
      <c r="K10" s="227" t="s">
        <v>23</v>
      </c>
      <c r="L10" s="227" t="s">
        <v>23</v>
      </c>
      <c r="M10" s="227" t="s">
        <v>23</v>
      </c>
      <c r="N10" s="153"/>
    </row>
    <row r="11" spans="2:14" ht="24.75" customHeight="1">
      <c r="B11" s="400" t="s">
        <v>262</v>
      </c>
      <c r="C11" s="400"/>
      <c r="D11" s="284" t="s">
        <v>31</v>
      </c>
      <c r="E11" s="284"/>
      <c r="F11" s="647">
        <v>0.25900000000000001</v>
      </c>
      <c r="G11" s="712">
        <v>0.24299999999999999</v>
      </c>
      <c r="H11" s="712">
        <v>0.27</v>
      </c>
      <c r="I11" s="227" t="s">
        <v>23</v>
      </c>
      <c r="J11" s="227" t="s">
        <v>23</v>
      </c>
      <c r="K11" s="227" t="s">
        <v>23</v>
      </c>
      <c r="L11" s="227" t="s">
        <v>23</v>
      </c>
      <c r="M11" s="227" t="s">
        <v>23</v>
      </c>
      <c r="N11" s="153"/>
    </row>
    <row r="12" spans="2:14" ht="24.75" customHeight="1">
      <c r="B12" s="400" t="s">
        <v>263</v>
      </c>
      <c r="C12" s="391"/>
      <c r="D12" s="284" t="s">
        <v>256</v>
      </c>
      <c r="E12" s="284"/>
      <c r="F12" s="312" t="s">
        <v>264</v>
      </c>
      <c r="G12" s="420" t="s">
        <v>265</v>
      </c>
      <c r="H12" s="227" t="s">
        <v>23</v>
      </c>
      <c r="I12" s="227" t="s">
        <v>23</v>
      </c>
      <c r="J12" s="227" t="s">
        <v>23</v>
      </c>
      <c r="K12" s="227" t="s">
        <v>23</v>
      </c>
      <c r="L12" s="227" t="s">
        <v>23</v>
      </c>
      <c r="M12" s="227" t="s">
        <v>23</v>
      </c>
      <c r="N12" s="153"/>
    </row>
    <row r="13" spans="2:14" ht="60.95" customHeight="1">
      <c r="B13" s="884" t="s">
        <v>266</v>
      </c>
      <c r="C13" s="884"/>
      <c r="D13" s="884"/>
      <c r="E13" s="884"/>
      <c r="F13" s="884"/>
      <c r="G13" s="884"/>
      <c r="H13" s="884"/>
      <c r="I13" s="884"/>
      <c r="J13" s="884"/>
      <c r="K13" s="884"/>
      <c r="L13" s="884"/>
      <c r="M13" s="884"/>
      <c r="N13" s="153"/>
    </row>
    <row r="14" spans="2:14" ht="50.25" customHeight="1">
      <c r="B14" s="715"/>
      <c r="C14" s="162"/>
      <c r="D14" s="184"/>
      <c r="E14" s="184"/>
      <c r="F14" s="127"/>
      <c r="G14" s="105"/>
      <c r="H14" s="164"/>
      <c r="I14" s="165"/>
      <c r="J14" s="165"/>
      <c r="K14" s="165"/>
      <c r="L14" s="165"/>
      <c r="M14" s="165"/>
      <c r="N14" s="166"/>
    </row>
    <row r="15" spans="2:14" ht="24.75" customHeight="1">
      <c r="B15" s="6" t="s">
        <v>267</v>
      </c>
      <c r="C15" s="6"/>
      <c r="D15" s="7" t="s">
        <v>10</v>
      </c>
      <c r="E15" s="7"/>
      <c r="F15" s="8" t="s">
        <v>11</v>
      </c>
      <c r="G15" s="9" t="s">
        <v>12</v>
      </c>
      <c r="H15" s="9" t="s">
        <v>13</v>
      </c>
      <c r="I15" s="9" t="s">
        <v>14</v>
      </c>
      <c r="J15" s="9" t="s">
        <v>15</v>
      </c>
      <c r="K15" s="9" t="s">
        <v>16</v>
      </c>
      <c r="L15" s="9" t="s">
        <v>17</v>
      </c>
      <c r="M15" s="9" t="s">
        <v>18</v>
      </c>
      <c r="N15" s="94"/>
    </row>
    <row r="16" spans="2:14" ht="24.75" customHeight="1">
      <c r="B16" s="267" t="s">
        <v>268</v>
      </c>
      <c r="C16" s="267"/>
      <c r="D16" s="271"/>
      <c r="E16" s="271"/>
      <c r="F16" s="269"/>
      <c r="G16" s="445"/>
      <c r="H16" s="277"/>
      <c r="I16" s="230"/>
      <c r="J16" s="277"/>
      <c r="K16" s="277"/>
      <c r="L16" s="277"/>
      <c r="M16" s="277"/>
      <c r="N16" s="73"/>
    </row>
    <row r="17" spans="2:14" ht="24.75" customHeight="1">
      <c r="B17" s="400" t="s">
        <v>269</v>
      </c>
      <c r="C17" s="400"/>
      <c r="D17" s="284" t="s">
        <v>258</v>
      </c>
      <c r="E17" s="284"/>
      <c r="F17" s="312">
        <v>82430</v>
      </c>
      <c r="G17" s="417">
        <v>51545</v>
      </c>
      <c r="H17" s="417">
        <v>54393</v>
      </c>
      <c r="I17" s="417">
        <v>55714</v>
      </c>
      <c r="J17" s="417">
        <v>173802</v>
      </c>
      <c r="K17" s="417">
        <v>194338</v>
      </c>
      <c r="L17" s="417">
        <v>103583</v>
      </c>
      <c r="M17" s="417">
        <v>136129</v>
      </c>
      <c r="N17" s="118"/>
    </row>
    <row r="18" spans="2:14" ht="24.75" customHeight="1">
      <c r="B18" s="268" t="s">
        <v>270</v>
      </c>
      <c r="C18" s="268"/>
      <c r="D18" s="284"/>
      <c r="E18" s="284"/>
      <c r="F18" s="269"/>
      <c r="G18" s="222"/>
      <c r="H18" s="222"/>
      <c r="I18" s="222"/>
      <c r="J18" s="222"/>
      <c r="K18" s="222"/>
      <c r="L18" s="222"/>
      <c r="M18" s="222"/>
      <c r="N18" s="73"/>
    </row>
    <row r="19" spans="2:14" ht="24.75" customHeight="1">
      <c r="B19" s="400" t="s">
        <v>271</v>
      </c>
      <c r="C19" s="400"/>
      <c r="D19" s="284" t="s">
        <v>258</v>
      </c>
      <c r="E19" s="284"/>
      <c r="F19" s="312">
        <v>87500</v>
      </c>
      <c r="G19" s="474">
        <v>75000</v>
      </c>
      <c r="H19" s="474">
        <v>75000</v>
      </c>
      <c r="I19" s="474">
        <v>75000</v>
      </c>
      <c r="J19" s="417">
        <v>71250</v>
      </c>
      <c r="K19" s="417">
        <v>48000</v>
      </c>
      <c r="L19" s="417">
        <v>48000</v>
      </c>
      <c r="M19" s="417">
        <v>48000</v>
      </c>
      <c r="N19" s="118"/>
    </row>
    <row r="20" spans="2:14" ht="24.75" customHeight="1">
      <c r="B20" s="268" t="s">
        <v>272</v>
      </c>
      <c r="C20" s="268"/>
      <c r="D20" s="284"/>
      <c r="E20" s="284"/>
      <c r="F20" s="579"/>
      <c r="G20" s="474"/>
      <c r="H20" s="474"/>
      <c r="I20" s="450"/>
      <c r="J20" s="222"/>
      <c r="K20" s="222"/>
      <c r="L20" s="222"/>
      <c r="M20" s="222"/>
      <c r="N20" s="73"/>
    </row>
    <row r="21" spans="2:14" ht="24.75" customHeight="1">
      <c r="B21" s="393" t="s">
        <v>273</v>
      </c>
      <c r="C21" s="400"/>
      <c r="D21" s="284" t="s">
        <v>258</v>
      </c>
      <c r="E21" s="284"/>
      <c r="F21" s="312">
        <v>78650</v>
      </c>
      <c r="G21" s="474">
        <v>70285</v>
      </c>
      <c r="H21" s="474">
        <v>75010</v>
      </c>
      <c r="I21" s="474">
        <v>66184</v>
      </c>
      <c r="J21" s="417">
        <v>66235</v>
      </c>
      <c r="K21" s="417">
        <v>68456</v>
      </c>
      <c r="L21" s="417">
        <v>76000</v>
      </c>
      <c r="M21" s="417">
        <v>76268</v>
      </c>
      <c r="N21" s="118"/>
    </row>
    <row r="22" spans="2:14" ht="24.75" customHeight="1">
      <c r="B22" s="711" t="s">
        <v>274</v>
      </c>
      <c r="C22" s="267"/>
      <c r="D22" s="284"/>
      <c r="E22" s="284"/>
      <c r="F22" s="269"/>
      <c r="G22" s="420"/>
      <c r="H22" s="435"/>
      <c r="I22" s="474"/>
      <c r="J22" s="480"/>
      <c r="K22" s="480"/>
      <c r="L22" s="480"/>
      <c r="M22" s="480"/>
      <c r="N22" s="118"/>
    </row>
    <row r="23" spans="2:14" ht="24.75" customHeight="1">
      <c r="B23" s="660" t="s">
        <v>275</v>
      </c>
      <c r="C23" s="408"/>
      <c r="D23" s="284"/>
      <c r="E23" s="284"/>
      <c r="F23" s="269"/>
      <c r="G23" s="420"/>
      <c r="H23" s="435"/>
      <c r="I23" s="474"/>
      <c r="J23" s="480"/>
      <c r="K23" s="480"/>
      <c r="L23" s="480"/>
      <c r="M23" s="480"/>
      <c r="N23" s="118"/>
    </row>
    <row r="24" spans="2:14" ht="24.75" customHeight="1">
      <c r="B24" s="659" t="s">
        <v>276</v>
      </c>
      <c r="C24" s="404"/>
      <c r="D24" s="284" t="s">
        <v>258</v>
      </c>
      <c r="E24" s="284"/>
      <c r="F24" s="312">
        <v>0</v>
      </c>
      <c r="G24" s="420">
        <v>0</v>
      </c>
      <c r="H24" s="435">
        <v>0</v>
      </c>
      <c r="I24" s="227" t="s">
        <v>23</v>
      </c>
      <c r="J24" s="227" t="s">
        <v>23</v>
      </c>
      <c r="K24" s="227" t="s">
        <v>23</v>
      </c>
      <c r="L24" s="227" t="s">
        <v>23</v>
      </c>
      <c r="M24" s="227" t="s">
        <v>23</v>
      </c>
      <c r="N24" s="118"/>
    </row>
    <row r="25" spans="2:14" ht="24.75" customHeight="1">
      <c r="B25" s="659" t="s">
        <v>277</v>
      </c>
      <c r="C25" s="404"/>
      <c r="D25" s="284" t="s">
        <v>258</v>
      </c>
      <c r="E25" s="284"/>
      <c r="F25" s="312">
        <v>78413</v>
      </c>
      <c r="G25" s="420">
        <v>70187</v>
      </c>
      <c r="H25" s="435">
        <v>74949</v>
      </c>
      <c r="I25" s="227" t="s">
        <v>23</v>
      </c>
      <c r="J25" s="227" t="s">
        <v>23</v>
      </c>
      <c r="K25" s="227" t="s">
        <v>23</v>
      </c>
      <c r="L25" s="227" t="s">
        <v>23</v>
      </c>
      <c r="M25" s="227" t="s">
        <v>23</v>
      </c>
      <c r="N25" s="118"/>
    </row>
    <row r="26" spans="2:14" ht="24.75" customHeight="1">
      <c r="B26" s="660" t="s">
        <v>278</v>
      </c>
      <c r="C26" s="408"/>
      <c r="D26" s="284"/>
      <c r="E26" s="284"/>
      <c r="F26" s="269"/>
      <c r="G26" s="515"/>
      <c r="H26" s="658"/>
      <c r="I26" s="474"/>
      <c r="J26" s="480"/>
      <c r="K26" s="480"/>
      <c r="L26" s="480"/>
      <c r="M26" s="480"/>
      <c r="N26" s="118"/>
    </row>
    <row r="27" spans="2:14" ht="24.75" customHeight="1">
      <c r="B27" s="659" t="s">
        <v>279</v>
      </c>
      <c r="C27" s="404"/>
      <c r="D27" s="284" t="s">
        <v>258</v>
      </c>
      <c r="E27" s="284"/>
      <c r="F27" s="312">
        <v>0</v>
      </c>
      <c r="G27" s="420">
        <v>0</v>
      </c>
      <c r="H27" s="435">
        <v>0</v>
      </c>
      <c r="I27" s="227" t="s">
        <v>23</v>
      </c>
      <c r="J27" s="227" t="s">
        <v>23</v>
      </c>
      <c r="K27" s="227" t="s">
        <v>23</v>
      </c>
      <c r="L27" s="227" t="s">
        <v>23</v>
      </c>
      <c r="M27" s="227" t="s">
        <v>23</v>
      </c>
      <c r="N27" s="118"/>
    </row>
    <row r="28" spans="2:14" ht="24.75" customHeight="1">
      <c r="B28" s="659" t="s">
        <v>280</v>
      </c>
      <c r="C28" s="404"/>
      <c r="D28" s="284" t="s">
        <v>258</v>
      </c>
      <c r="E28" s="284"/>
      <c r="F28" s="312">
        <v>78413</v>
      </c>
      <c r="G28" s="420">
        <v>70187</v>
      </c>
      <c r="H28" s="435">
        <v>74949</v>
      </c>
      <c r="I28" s="227" t="s">
        <v>23</v>
      </c>
      <c r="J28" s="227" t="s">
        <v>23</v>
      </c>
      <c r="K28" s="227" t="s">
        <v>23</v>
      </c>
      <c r="L28" s="227" t="s">
        <v>23</v>
      </c>
      <c r="M28" s="227" t="s">
        <v>23</v>
      </c>
      <c r="N28" s="118"/>
    </row>
    <row r="29" spans="2:14" ht="24.75" customHeight="1">
      <c r="B29" s="659" t="s">
        <v>281</v>
      </c>
      <c r="C29" s="404"/>
      <c r="D29" s="284" t="s">
        <v>258</v>
      </c>
      <c r="E29" s="284"/>
      <c r="F29" s="312">
        <v>0</v>
      </c>
      <c r="G29" s="420">
        <v>0</v>
      </c>
      <c r="H29" s="435">
        <v>0</v>
      </c>
      <c r="I29" s="227" t="s">
        <v>23</v>
      </c>
      <c r="J29" s="227" t="s">
        <v>23</v>
      </c>
      <c r="K29" s="227" t="s">
        <v>23</v>
      </c>
      <c r="L29" s="227" t="s">
        <v>23</v>
      </c>
      <c r="M29" s="227" t="s">
        <v>23</v>
      </c>
      <c r="N29" s="118"/>
    </row>
    <row r="30" spans="2:14" ht="24.75" customHeight="1">
      <c r="B30" s="659" t="s">
        <v>282</v>
      </c>
      <c r="C30" s="404"/>
      <c r="D30" s="284" t="s">
        <v>258</v>
      </c>
      <c r="E30" s="284"/>
      <c r="F30" s="312">
        <v>0</v>
      </c>
      <c r="G30" s="420">
        <v>0</v>
      </c>
      <c r="H30" s="435">
        <v>0</v>
      </c>
      <c r="I30" s="227" t="s">
        <v>23</v>
      </c>
      <c r="J30" s="227" t="s">
        <v>23</v>
      </c>
      <c r="K30" s="227" t="s">
        <v>23</v>
      </c>
      <c r="L30" s="227" t="s">
        <v>23</v>
      </c>
      <c r="M30" s="227" t="s">
        <v>23</v>
      </c>
      <c r="N30" s="118"/>
    </row>
    <row r="31" spans="2:14" ht="24.75" customHeight="1">
      <c r="B31" s="659" t="s">
        <v>283</v>
      </c>
      <c r="C31" s="404"/>
      <c r="D31" s="284" t="s">
        <v>258</v>
      </c>
      <c r="E31" s="284"/>
      <c r="F31" s="312">
        <v>1856</v>
      </c>
      <c r="G31" s="420">
        <v>1673</v>
      </c>
      <c r="H31" s="435">
        <v>1783</v>
      </c>
      <c r="I31" s="227" t="s">
        <v>23</v>
      </c>
      <c r="J31" s="227" t="s">
        <v>23</v>
      </c>
      <c r="K31" s="227" t="s">
        <v>23</v>
      </c>
      <c r="L31" s="227" t="s">
        <v>23</v>
      </c>
      <c r="M31" s="227" t="s">
        <v>23</v>
      </c>
      <c r="N31" s="118"/>
    </row>
    <row r="32" spans="2:14" ht="24.75" customHeight="1">
      <c r="B32" s="746" t="s">
        <v>284</v>
      </c>
      <c r="C32" s="404"/>
      <c r="D32" s="284" t="s">
        <v>258</v>
      </c>
      <c r="E32" s="284"/>
      <c r="F32" s="312">
        <f>SUM(F27:F31)</f>
        <v>80269</v>
      </c>
      <c r="G32" s="435">
        <f>SUM(G27:G31)</f>
        <v>71860</v>
      </c>
      <c r="H32" s="435">
        <f>SUM(H27:H31)</f>
        <v>76732</v>
      </c>
      <c r="I32" s="222" t="str">
        <f>'Ausgrid Environment'!I32</f>
        <v>-</v>
      </c>
      <c r="J32" s="222" t="str">
        <f>'Ausgrid Environment'!J32</f>
        <v>-</v>
      </c>
      <c r="K32" s="222" t="str">
        <f>'Ausgrid Environment'!K32</f>
        <v>-</v>
      </c>
      <c r="L32" s="222" t="str">
        <f>'Ausgrid Environment'!L32</f>
        <v>-</v>
      </c>
      <c r="M32" s="222" t="str">
        <f>'Ausgrid Environment'!M32</f>
        <v>-</v>
      </c>
      <c r="N32" s="118"/>
    </row>
    <row r="33" spans="2:14" ht="24.75" customHeight="1">
      <c r="B33" s="746" t="s">
        <v>285</v>
      </c>
      <c r="C33" s="404"/>
      <c r="D33" s="284" t="s">
        <v>258</v>
      </c>
      <c r="E33" s="284"/>
      <c r="F33" s="579">
        <f>SUM(F27:F29)</f>
        <v>78413</v>
      </c>
      <c r="G33" s="435">
        <f>SUM(G27:G29)</f>
        <v>70187</v>
      </c>
      <c r="H33" s="435">
        <f>SUM(H27:H29)</f>
        <v>74949</v>
      </c>
      <c r="I33" s="222" t="str">
        <f>'Ausgrid Environment'!I33</f>
        <v>-</v>
      </c>
      <c r="J33" s="222" t="str">
        <f>'Ausgrid Environment'!J33</f>
        <v>-</v>
      </c>
      <c r="K33" s="222" t="str">
        <f>'Ausgrid Environment'!K33</f>
        <v>-</v>
      </c>
      <c r="L33" s="222" t="str">
        <f>'Ausgrid Environment'!L33</f>
        <v>-</v>
      </c>
      <c r="M33" s="222" t="str">
        <f>'Ausgrid Environment'!M33</f>
        <v>-</v>
      </c>
      <c r="N33" s="118"/>
    </row>
    <row r="34" spans="2:14" ht="80.85" customHeight="1">
      <c r="B34" s="885" t="s">
        <v>286</v>
      </c>
      <c r="C34" s="885"/>
      <c r="D34" s="885"/>
      <c r="E34" s="885"/>
      <c r="F34" s="885"/>
      <c r="G34" s="885"/>
      <c r="H34" s="885"/>
      <c r="I34" s="885"/>
      <c r="J34" s="885"/>
      <c r="K34" s="885"/>
      <c r="L34" s="885"/>
      <c r="M34" s="885"/>
      <c r="N34" s="118"/>
    </row>
    <row r="35" spans="2:14" ht="50.1" customHeight="1">
      <c r="B35" s="96"/>
      <c r="C35" s="96"/>
      <c r="D35" s="18"/>
      <c r="E35" s="18"/>
      <c r="F35" s="127"/>
      <c r="G35" s="105"/>
      <c r="H35" s="110"/>
      <c r="I35" s="156"/>
      <c r="J35" s="101"/>
      <c r="K35" s="101"/>
      <c r="L35" s="101"/>
      <c r="M35" s="101"/>
      <c r="N35" s="118"/>
    </row>
    <row r="36" spans="2:14" ht="24.75" customHeight="1">
      <c r="B36" s="6" t="s">
        <v>287</v>
      </c>
      <c r="C36" s="6"/>
      <c r="D36" s="7" t="s">
        <v>10</v>
      </c>
      <c r="E36" s="7"/>
      <c r="F36" s="8" t="s">
        <v>11</v>
      </c>
      <c r="G36" s="9" t="s">
        <v>12</v>
      </c>
      <c r="H36" s="9" t="s">
        <v>13</v>
      </c>
      <c r="I36" s="9" t="s">
        <v>14</v>
      </c>
      <c r="J36" s="9" t="s">
        <v>15</v>
      </c>
      <c r="K36" s="9" t="s">
        <v>16</v>
      </c>
      <c r="L36" s="9" t="s">
        <v>17</v>
      </c>
      <c r="M36" s="9" t="s">
        <v>18</v>
      </c>
      <c r="N36" s="94"/>
    </row>
    <row r="37" spans="2:14" ht="24.75" customHeight="1">
      <c r="B37" s="263" t="s">
        <v>288</v>
      </c>
      <c r="C37" s="225"/>
      <c r="D37" s="356"/>
      <c r="E37" s="356"/>
      <c r="F37" s="232"/>
      <c r="G37" s="221"/>
      <c r="H37" s="447"/>
      <c r="I37" s="450"/>
      <c r="J37" s="211"/>
      <c r="K37" s="211"/>
      <c r="L37" s="211"/>
      <c r="M37" s="211"/>
      <c r="N37" s="118"/>
    </row>
    <row r="38" spans="2:14" ht="24.75" customHeight="1">
      <c r="B38" s="393" t="s">
        <v>289</v>
      </c>
      <c r="C38" s="397"/>
      <c r="D38" s="284" t="s">
        <v>290</v>
      </c>
      <c r="E38" s="284"/>
      <c r="F38" s="312">
        <f>SUM('Ausgrid Environment'!F38,'PLUS ES Environment'!F26)</f>
        <v>0</v>
      </c>
      <c r="G38" s="654">
        <f>SUM('Ausgrid Environment'!G38,'PLUS ES Environment'!G26)</f>
        <v>0.3</v>
      </c>
      <c r="H38" s="450" t="s">
        <v>215</v>
      </c>
      <c r="I38" s="450" t="s">
        <v>215</v>
      </c>
      <c r="J38" s="450" t="s">
        <v>215</v>
      </c>
      <c r="K38" s="450" t="s">
        <v>215</v>
      </c>
      <c r="L38" s="450" t="s">
        <v>215</v>
      </c>
      <c r="M38" s="450" t="s">
        <v>215</v>
      </c>
      <c r="N38" s="118"/>
    </row>
    <row r="39" spans="2:14" ht="24.75" customHeight="1">
      <c r="B39" s="661" t="s">
        <v>291</v>
      </c>
      <c r="C39" s="405"/>
      <c r="D39" s="284" t="s">
        <v>25</v>
      </c>
      <c r="E39" s="284"/>
      <c r="F39" s="312">
        <f>SUM('Ausgrid Environment'!F39,'PLUS ES Environment'!F27)</f>
        <v>0</v>
      </c>
      <c r="G39" s="716">
        <f>SUM('Ausgrid Environment'!G39,'PLUS ES Environment'!G27)</f>
        <v>0</v>
      </c>
      <c r="H39" s="716">
        <f>SUM('Ausgrid Environment'!H39,'PLUS ES Environment'!H27)</f>
        <v>0</v>
      </c>
      <c r="I39" s="716">
        <f>SUM('Ausgrid Environment'!I39,'PLUS ES Environment'!I27)</f>
        <v>0</v>
      </c>
      <c r="J39" s="716">
        <f>SUM('Ausgrid Environment'!J39,'PLUS ES Environment'!J27)</f>
        <v>0</v>
      </c>
      <c r="K39" s="716">
        <f>SUM('Ausgrid Environment'!K39,'PLUS ES Environment'!K27)</f>
        <v>0</v>
      </c>
      <c r="L39" s="716">
        <f>SUM('Ausgrid Environment'!L39,'PLUS ES Environment'!L27)</f>
        <v>0</v>
      </c>
      <c r="M39" s="716">
        <f>SUM('Ausgrid Environment'!M39,'PLUS ES Environment'!M27)</f>
        <v>0</v>
      </c>
      <c r="N39" s="118"/>
    </row>
    <row r="40" spans="2:14" ht="24.75" customHeight="1">
      <c r="B40" s="388" t="s">
        <v>292</v>
      </c>
      <c r="C40" s="386"/>
      <c r="D40" s="284" t="s">
        <v>25</v>
      </c>
      <c r="E40" s="284"/>
      <c r="F40" s="312">
        <f>SUM('Ausgrid Environment'!F40,'PLUS ES Environment'!F28)</f>
        <v>0</v>
      </c>
      <c r="G40" s="716">
        <f>SUM('Ausgrid Environment'!G40,'PLUS ES Environment'!G28)</f>
        <v>0</v>
      </c>
      <c r="H40" s="716">
        <f>SUM('Ausgrid Environment'!H40,'PLUS ES Environment'!H28)</f>
        <v>0</v>
      </c>
      <c r="I40" s="716">
        <f>SUM('Ausgrid Environment'!I40,'PLUS ES Environment'!I28)</f>
        <v>0</v>
      </c>
      <c r="J40" s="716">
        <f>SUM('Ausgrid Environment'!J40,'PLUS ES Environment'!J28)</f>
        <v>0</v>
      </c>
      <c r="K40" s="716">
        <f>SUM('Ausgrid Environment'!K40,'PLUS ES Environment'!K28)</f>
        <v>0</v>
      </c>
      <c r="L40" s="716">
        <f>SUM('Ausgrid Environment'!L40,'PLUS ES Environment'!L28)</f>
        <v>0</v>
      </c>
      <c r="M40" s="716">
        <f>SUM('Ausgrid Environment'!M40,'PLUS ES Environment'!M28)</f>
        <v>0</v>
      </c>
      <c r="N40" s="118"/>
    </row>
    <row r="41" spans="2:14" ht="24.75" customHeight="1">
      <c r="B41" s="263" t="s">
        <v>293</v>
      </c>
      <c r="C41" s="225"/>
      <c r="D41" s="284"/>
      <c r="E41" s="284"/>
      <c r="F41" s="269"/>
      <c r="G41" s="479"/>
      <c r="H41" s="447"/>
      <c r="I41" s="227"/>
      <c r="J41" s="227"/>
      <c r="K41" s="227"/>
      <c r="L41" s="227"/>
      <c r="M41" s="227"/>
      <c r="N41" s="118"/>
    </row>
    <row r="42" spans="2:14" ht="24.75" customHeight="1">
      <c r="B42" s="661" t="s">
        <v>294</v>
      </c>
      <c r="C42" s="405"/>
      <c r="D42" s="284" t="s">
        <v>25</v>
      </c>
      <c r="E42" s="284"/>
      <c r="F42" s="312">
        <v>1162</v>
      </c>
      <c r="G42" s="227">
        <v>1051</v>
      </c>
      <c r="H42" s="227">
        <v>943</v>
      </c>
      <c r="I42" s="227">
        <v>1246</v>
      </c>
      <c r="J42" s="227">
        <v>1251</v>
      </c>
      <c r="K42" s="227">
        <v>904</v>
      </c>
      <c r="L42" s="227">
        <v>995</v>
      </c>
      <c r="M42" s="227">
        <v>1074</v>
      </c>
      <c r="N42" s="118"/>
    </row>
    <row r="43" spans="2:14" ht="24.75" customHeight="1">
      <c r="B43" s="388" t="s">
        <v>295</v>
      </c>
      <c r="C43" s="386"/>
      <c r="D43" s="284" t="s">
        <v>25</v>
      </c>
      <c r="E43" s="284"/>
      <c r="F43" s="312">
        <f>SUM('Ausgrid Environment'!F43,'PLUS ES Environment'!F31)</f>
        <v>346</v>
      </c>
      <c r="G43" s="227">
        <f>SUM('Ausgrid Environment'!G43,'PLUS ES Environment'!G31)</f>
        <v>253</v>
      </c>
      <c r="H43" s="227">
        <v>178</v>
      </c>
      <c r="I43" s="227">
        <v>447</v>
      </c>
      <c r="J43" s="227">
        <v>555</v>
      </c>
      <c r="K43" s="227">
        <v>303</v>
      </c>
      <c r="L43" s="227">
        <v>426</v>
      </c>
      <c r="M43" s="227">
        <v>567</v>
      </c>
      <c r="N43" s="118"/>
    </row>
    <row r="44" spans="2:14" ht="50.1" customHeight="1">
      <c r="B44" s="146"/>
      <c r="C44" s="146"/>
      <c r="D44" s="18"/>
      <c r="E44" s="18"/>
      <c r="F44" s="75"/>
      <c r="G44" s="106"/>
      <c r="H44" s="169"/>
      <c r="I44" s="156"/>
      <c r="J44" s="101"/>
      <c r="K44" s="101"/>
      <c r="L44" s="101"/>
      <c r="M44" s="101"/>
      <c r="N44" s="118"/>
    </row>
    <row r="45" spans="2:14" ht="24.75" customHeight="1">
      <c r="B45" s="6" t="s">
        <v>296</v>
      </c>
      <c r="C45" s="6"/>
      <c r="D45" s="7" t="s">
        <v>10</v>
      </c>
      <c r="E45" s="7"/>
      <c r="F45" s="8" t="s">
        <v>11</v>
      </c>
      <c r="G45" s="9" t="s">
        <v>12</v>
      </c>
      <c r="H45" s="9" t="s">
        <v>13</v>
      </c>
      <c r="I45" s="9" t="s">
        <v>14</v>
      </c>
      <c r="J45" s="9" t="s">
        <v>15</v>
      </c>
      <c r="K45" s="9" t="s">
        <v>16</v>
      </c>
      <c r="L45" s="9" t="s">
        <v>17</v>
      </c>
      <c r="M45" s="9" t="s">
        <v>18</v>
      </c>
      <c r="N45" s="94"/>
    </row>
    <row r="46" spans="2:14" ht="24.75" customHeight="1">
      <c r="B46" s="271" t="s">
        <v>297</v>
      </c>
      <c r="C46" s="271"/>
      <c r="D46" s="271" t="s">
        <v>31</v>
      </c>
      <c r="E46" s="271"/>
      <c r="F46" s="696">
        <v>1</v>
      </c>
      <c r="G46" s="426">
        <v>1</v>
      </c>
      <c r="H46" s="478">
        <v>1</v>
      </c>
      <c r="I46" s="467">
        <v>1</v>
      </c>
      <c r="J46" s="478">
        <v>1</v>
      </c>
      <c r="K46" s="478">
        <v>1</v>
      </c>
      <c r="L46" s="478">
        <v>1</v>
      </c>
      <c r="M46" s="478">
        <v>1</v>
      </c>
      <c r="N46" s="171"/>
    </row>
    <row r="47" spans="2:14" ht="50.1" customHeight="1">
      <c r="B47" s="146"/>
      <c r="C47" s="146"/>
      <c r="D47" s="18"/>
      <c r="E47" s="18"/>
      <c r="F47" s="127"/>
      <c r="G47" s="33"/>
      <c r="H47" s="170"/>
      <c r="I47" s="172"/>
      <c r="J47" s="173"/>
      <c r="K47" s="173"/>
      <c r="L47" s="173"/>
      <c r="M47" s="173"/>
      <c r="N47" s="171"/>
    </row>
    <row r="48" spans="2:14" ht="24.75" customHeight="1">
      <c r="B48" s="6" t="s">
        <v>298</v>
      </c>
      <c r="C48" s="6"/>
      <c r="D48" s="7" t="s">
        <v>10</v>
      </c>
      <c r="E48" s="7"/>
      <c r="F48" s="8" t="s">
        <v>11</v>
      </c>
      <c r="G48" s="9" t="s">
        <v>12</v>
      </c>
      <c r="H48" s="9" t="s">
        <v>13</v>
      </c>
      <c r="I48" s="9" t="s">
        <v>14</v>
      </c>
      <c r="J48" s="9" t="s">
        <v>15</v>
      </c>
      <c r="K48" s="9" t="s">
        <v>16</v>
      </c>
      <c r="L48" s="9" t="s">
        <v>17</v>
      </c>
      <c r="M48" s="9" t="s">
        <v>18</v>
      </c>
      <c r="N48" s="94"/>
    </row>
    <row r="49" spans="2:14" ht="24.75" customHeight="1">
      <c r="B49" s="267" t="s">
        <v>299</v>
      </c>
      <c r="C49" s="267"/>
      <c r="D49" s="271"/>
      <c r="E49" s="271"/>
      <c r="F49" s="269"/>
      <c r="G49" s="445"/>
      <c r="H49" s="277"/>
      <c r="I49" s="230"/>
      <c r="J49" s="277"/>
      <c r="K49" s="277"/>
      <c r="L49" s="277"/>
      <c r="M49" s="277"/>
      <c r="N49" s="174"/>
    </row>
    <row r="50" spans="2:14" ht="24.75" customHeight="1">
      <c r="B50" s="400" t="s">
        <v>300</v>
      </c>
      <c r="C50" s="400"/>
      <c r="D50" s="242" t="s">
        <v>25</v>
      </c>
      <c r="E50" s="242"/>
      <c r="F50" s="312">
        <f>SUM('Ausgrid Environment'!F50,'PLUS ES Environment'!F35)</f>
        <v>0</v>
      </c>
      <c r="G50" s="227">
        <f>SUM('Ausgrid Environment'!G50,'PLUS ES Environment'!G35)</f>
        <v>0</v>
      </c>
      <c r="H50" s="227">
        <f>SUM('Ausgrid Environment'!H50,'PLUS ES Environment'!H35)</f>
        <v>0</v>
      </c>
      <c r="I50" s="227">
        <f>SUM('Ausgrid Environment'!I50,'PLUS ES Environment'!I35)</f>
        <v>0</v>
      </c>
      <c r="J50" s="227">
        <f>SUM('Ausgrid Environment'!J50,'PLUS ES Environment'!J35)</f>
        <v>0</v>
      </c>
      <c r="K50" s="227">
        <f>SUM('Ausgrid Environment'!K50,'PLUS ES Environment'!K35)</f>
        <v>0</v>
      </c>
      <c r="L50" s="227">
        <f>SUM('Ausgrid Environment'!L50,'PLUS ES Environment'!L35)</f>
        <v>0</v>
      </c>
      <c r="M50" s="227">
        <f>SUM('Ausgrid Environment'!M50,'PLUS ES Environment'!M35)</f>
        <v>0</v>
      </c>
      <c r="N50" s="73"/>
    </row>
    <row r="51" spans="2:14" ht="24.75" customHeight="1">
      <c r="B51" s="268" t="s">
        <v>301</v>
      </c>
      <c r="C51" s="268"/>
      <c r="D51" s="284"/>
      <c r="E51" s="284"/>
      <c r="F51" s="269"/>
      <c r="G51" s="293"/>
      <c r="H51" s="277"/>
      <c r="I51" s="230"/>
      <c r="J51" s="277"/>
      <c r="K51" s="277"/>
      <c r="L51" s="277"/>
      <c r="M51" s="277"/>
      <c r="N51" s="73"/>
    </row>
    <row r="52" spans="2:14" ht="24.75" customHeight="1">
      <c r="B52" s="400" t="s">
        <v>302</v>
      </c>
      <c r="C52" s="400"/>
      <c r="D52" s="284" t="s">
        <v>25</v>
      </c>
      <c r="E52" s="284"/>
      <c r="F52" s="312">
        <f>SUM('Ausgrid Environment'!F52,'PLUS ES Environment'!F37)</f>
        <v>0</v>
      </c>
      <c r="G52" s="227">
        <f>SUM('Ausgrid Environment'!G52,'PLUS ES Environment'!G37)</f>
        <v>0</v>
      </c>
      <c r="H52" s="227">
        <f>SUM('Ausgrid Environment'!H52,'PLUS ES Environment'!H37)</f>
        <v>0</v>
      </c>
      <c r="I52" s="227">
        <f>SUM('Ausgrid Environment'!I52,'PLUS ES Environment'!I37)</f>
        <v>0</v>
      </c>
      <c r="J52" s="227">
        <f>SUM('Ausgrid Environment'!J52,'PLUS ES Environment'!J37)</f>
        <v>0</v>
      </c>
      <c r="K52" s="227">
        <f>SUM('Ausgrid Environment'!K52,'PLUS ES Environment'!K37)</f>
        <v>0</v>
      </c>
      <c r="L52" s="227">
        <f>SUM('Ausgrid Environment'!L52,'PLUS ES Environment'!L37)</f>
        <v>0</v>
      </c>
      <c r="M52" s="227">
        <f>SUM('Ausgrid Environment'!M52,'PLUS ES Environment'!M37)</f>
        <v>0</v>
      </c>
      <c r="N52" s="73"/>
    </row>
    <row r="53" spans="2:14" ht="24.75" customHeight="1">
      <c r="B53" s="401" t="s">
        <v>303</v>
      </c>
      <c r="C53" s="400"/>
      <c r="D53" s="284" t="s">
        <v>25</v>
      </c>
      <c r="E53" s="284"/>
      <c r="F53" s="312">
        <f>SUM('Ausgrid Environment'!F53,'PLUS ES Environment'!F38)</f>
        <v>1</v>
      </c>
      <c r="G53" s="227">
        <f>SUM('Ausgrid Environment'!G53,'PLUS ES Environment'!G38)</f>
        <v>1</v>
      </c>
      <c r="H53" s="466">
        <v>3</v>
      </c>
      <c r="I53" s="227">
        <f>SUM('Ausgrid Environment'!I53,'PLUS ES Environment'!I38)</f>
        <v>0</v>
      </c>
      <c r="J53" s="466">
        <v>7</v>
      </c>
      <c r="K53" s="466">
        <v>2</v>
      </c>
      <c r="L53" s="227">
        <f>SUM('Ausgrid Environment'!L53,'PLUS ES Environment'!L38)</f>
        <v>0</v>
      </c>
      <c r="M53" s="466">
        <v>10</v>
      </c>
      <c r="N53" s="73"/>
    </row>
    <row r="54" spans="2:14" ht="24.75" customHeight="1">
      <c r="B54" s="400" t="s">
        <v>304</v>
      </c>
      <c r="C54" s="400"/>
      <c r="D54" s="284" t="s">
        <v>25</v>
      </c>
      <c r="E54" s="284"/>
      <c r="F54" s="312">
        <f>SUM('Ausgrid Environment'!F54,'PLUS ES Environment'!F39)</f>
        <v>0</v>
      </c>
      <c r="G54" s="227">
        <f>SUM('Ausgrid Environment'!G54,'PLUS ES Environment'!G39)</f>
        <v>0</v>
      </c>
      <c r="H54" s="227">
        <f>SUM('Ausgrid Environment'!H54,'PLUS ES Environment'!H39)</f>
        <v>0</v>
      </c>
      <c r="I54" s="227">
        <f>SUM('Ausgrid Environment'!I54,'PLUS ES Environment'!I39)</f>
        <v>0</v>
      </c>
      <c r="J54" s="227">
        <f>SUM('Ausgrid Environment'!J54,'PLUS ES Environment'!J39)</f>
        <v>0</v>
      </c>
      <c r="K54" s="227">
        <f>SUM('Ausgrid Environment'!K54,'PLUS ES Environment'!K39)</f>
        <v>0</v>
      </c>
      <c r="L54" s="227">
        <f>SUM('Ausgrid Environment'!L54,'PLUS ES Environment'!L39)</f>
        <v>0</v>
      </c>
      <c r="M54" s="227">
        <f>SUM('Ausgrid Environment'!M54,'PLUS ES Environment'!M39)</f>
        <v>0</v>
      </c>
      <c r="N54" s="73"/>
    </row>
    <row r="55" spans="2:14" ht="24.75" customHeight="1">
      <c r="B55" s="388" t="s">
        <v>305</v>
      </c>
      <c r="C55" s="386"/>
      <c r="D55" s="284" t="s">
        <v>25</v>
      </c>
      <c r="E55" s="284"/>
      <c r="F55" s="579">
        <v>48</v>
      </c>
      <c r="G55" s="466">
        <v>48</v>
      </c>
      <c r="H55" s="466">
        <v>46</v>
      </c>
      <c r="I55" s="466">
        <v>53</v>
      </c>
      <c r="J55" s="466">
        <v>65</v>
      </c>
      <c r="K55" s="466">
        <v>55</v>
      </c>
      <c r="L55" s="466">
        <v>46</v>
      </c>
      <c r="M55" s="466">
        <v>76</v>
      </c>
      <c r="N55" s="73"/>
    </row>
    <row r="56" spans="2:14" ht="24.75" customHeight="1">
      <c r="B56" s="714"/>
      <c r="C56" s="750"/>
      <c r="D56" s="122"/>
      <c r="E56" s="122"/>
      <c r="F56" s="748"/>
      <c r="G56" s="22"/>
      <c r="H56" s="22"/>
      <c r="I56" s="22"/>
      <c r="J56" s="22"/>
      <c r="K56" s="22"/>
      <c r="L56" s="22"/>
      <c r="M56" s="22"/>
      <c r="N56" s="73"/>
    </row>
    <row r="57" spans="2:14">
      <c r="B57" s="714"/>
      <c r="C57" s="181"/>
      <c r="D57" s="75"/>
      <c r="E57" s="75"/>
      <c r="F57" s="75"/>
      <c r="G57" s="75"/>
      <c r="H57" s="75"/>
      <c r="I57" s="75"/>
      <c r="J57" s="75"/>
      <c r="K57" s="75"/>
      <c r="L57" s="75"/>
      <c r="M57" s="75"/>
      <c r="N57" s="73"/>
    </row>
    <row r="58" spans="2:14" ht="15.6" customHeight="1">
      <c r="B58" s="181"/>
      <c r="C58" s="181"/>
      <c r="D58" s="75"/>
      <c r="E58" s="75"/>
      <c r="F58" s="75"/>
      <c r="G58" s="75"/>
      <c r="H58" s="75"/>
      <c r="I58" s="75"/>
      <c r="J58" s="75"/>
      <c r="K58" s="75"/>
      <c r="L58" s="75"/>
      <c r="M58" s="75"/>
      <c r="N58" s="73"/>
    </row>
    <row r="59" spans="2:14" ht="14.85" customHeight="1">
      <c r="B59" s="715"/>
      <c r="C59" s="158"/>
      <c r="D59" s="158"/>
      <c r="E59" s="158"/>
      <c r="F59" s="158"/>
      <c r="G59" s="158"/>
      <c r="H59" s="158"/>
      <c r="I59" s="158"/>
      <c r="J59" s="37"/>
      <c r="K59" s="37"/>
      <c r="L59" s="37"/>
      <c r="M59" s="37"/>
      <c r="N59" s="37"/>
    </row>
    <row r="60" spans="2:14">
      <c r="B60" s="714"/>
    </row>
    <row r="61" spans="2:14">
      <c r="B61" s="714"/>
    </row>
    <row r="62" spans="2:14">
      <c r="B62" s="714"/>
    </row>
    <row r="63" spans="2:14">
      <c r="B63" s="714"/>
    </row>
    <row r="64" spans="2:14">
      <c r="B64" s="714"/>
    </row>
    <row r="65" spans="2:6">
      <c r="B65" s="714"/>
    </row>
    <row r="69" spans="2:6">
      <c r="D69" s="37"/>
      <c r="E69" s="37"/>
      <c r="F69" s="37"/>
    </row>
    <row r="70" spans="2:6">
      <c r="D70" s="37"/>
      <c r="E70" s="37"/>
      <c r="F70" s="37"/>
    </row>
    <row r="71" spans="2:6">
      <c r="D71" s="37"/>
      <c r="E71" s="37"/>
      <c r="F71" s="37"/>
    </row>
    <row r="72" spans="2:6">
      <c r="D72" s="37"/>
      <c r="E72" s="37"/>
      <c r="F72" s="37"/>
    </row>
    <row r="73" spans="2:6">
      <c r="D73" s="37"/>
      <c r="E73" s="37"/>
      <c r="F73" s="37"/>
    </row>
    <row r="74" spans="2:6">
      <c r="D74" s="37"/>
      <c r="E74" s="37"/>
      <c r="F74" s="37"/>
    </row>
    <row r="75" spans="2:6">
      <c r="D75" s="37"/>
      <c r="E75" s="37"/>
      <c r="F75" s="37"/>
    </row>
    <row r="76" spans="2:6">
      <c r="D76" s="37"/>
      <c r="E76" s="37"/>
      <c r="F76" s="37"/>
    </row>
    <row r="77" spans="2:6">
      <c r="D77" s="37"/>
      <c r="E77" s="37"/>
      <c r="F77" s="37"/>
    </row>
  </sheetData>
  <protectedRanges>
    <protectedRange name="FY20_1_2" sqref="J4:J5 N6:N8 J18 J15:J16 J44:J49 J35:J37 J9 J51"/>
    <protectedRange name="FY20_3_2_1" sqref="I41:M41 I14:N14 N10:N13"/>
    <protectedRange name="FY20_3_2_1_15" sqref="F6"/>
    <protectedRange name="FY20_3_2_1_15_1" sqref="F7"/>
    <protectedRange name="FY20_3_2_1_15_2" sqref="F8"/>
    <protectedRange name="FY20_3_2_1_15_3" sqref="F10"/>
    <protectedRange name="FY20_3_2_1_15_4" sqref="F11"/>
    <protectedRange name="FY20_3_2_1_15_5" sqref="F12:F13"/>
    <protectedRange name="FY20_3_2_1_15_6" sqref="F17:M17"/>
    <protectedRange name="FY20_3_2_1_15_7" sqref="F20 I32:M34"/>
    <protectedRange name="FY20_3_2_1_15_12" sqref="F39:M40 F38:G38"/>
    <protectedRange name="FY20_3_2_1_15_17" sqref="F42:M43"/>
    <protectedRange name="FY20_3_2_1_15_19" sqref="F46"/>
    <protectedRange name="FY20_3_2_1_15_20" sqref="F50:M50"/>
    <protectedRange name="FY20_3_2_1_15_21" sqref="F52:M56"/>
    <protectedRange name="FY20_3_2_1_2" sqref="G10:M11 H12:M13"/>
    <protectedRange name="FY20_3_2_1_3" sqref="F19"/>
    <protectedRange name="FY20_3_2_1_4" sqref="F21 F24:F25 F27:F34"/>
    <protectedRange name="FY20_1_2_1" sqref="J26 J19:J23"/>
    <protectedRange name="FY20_3_2_2" sqref="H27:H31 H26:I26 H24:H25 H20:I23"/>
    <protectedRange name="FY20_3_2_1_5" sqref="I24:M25 I27:M31"/>
    <protectedRange name="FY20_3_2_3" sqref="G32:H34"/>
    <protectedRange name="FY20_3_2_1_1" sqref="H38"/>
    <protectedRange name="FY20_3_2_1_7" sqref="I38"/>
    <protectedRange name="FY20_3_2_1_8" sqref="J38"/>
    <protectedRange name="FY20_3_2_1_9" sqref="K38"/>
    <protectedRange name="FY20_3_2_1_10" sqref="L38"/>
    <protectedRange name="FY20_3_2_1_11" sqref="M38"/>
  </protectedRanges>
  <mergeCells count="2">
    <mergeCell ref="B13:M13"/>
    <mergeCell ref="B34:M34"/>
  </mergeCells>
  <hyperlinks>
    <hyperlink ref="B22" r:id="rId1" display="Water outflows / discharges (GRESB Categories)"/>
  </hyperlinks>
  <pageMargins left="0.7" right="0.7" top="0.75" bottom="0.75" header="0.3" footer="0.3"/>
  <pageSetup paperSize="9" scale="29" orientation="portrait" r:id="rId2"/>
  <headerFooter>
    <oddFooter><![CDATA[&L_x000D_&1#&"Calibri"&8&K000000 Unclassified]]></oddFooter>
  </headerFooter>
  <ignoredErrors>
    <ignoredError sqref="F33 G33:H33" formulaRange="1"/>
  </ignoredError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6">
    <tabColor theme="9" tint="0.799981688894314"/>
    <pageSetUpPr fitToPage="1"/>
  </sheetPr>
  <dimension ref="B1:R69"/>
  <sheetViews>
    <sheetView showGridLines="0" topLeftCell="A45" zoomScale="42" zoomScaleNormal="70" workbookViewId="0">
      <selection activeCell="F64" sqref="F64"/>
    </sheetView>
  </sheetViews>
  <sheetFormatPr defaultColWidth="8.5703125" defaultRowHeight="15.6"/>
  <cols>
    <col min="1" max="1" width="4.42578125" style="37" customWidth="1"/>
    <col min="2" max="2" width="75.42578125" style="37" customWidth="1"/>
    <col min="3" max="3" width="20.5703125" style="37" customWidth="1"/>
    <col min="4" max="4" width="8.42578125" style="49" customWidth="1"/>
    <col min="5" max="5" width="15.42578125" style="49" customWidth="1"/>
    <col min="6" max="6" width="21.5703125" style="72" customWidth="1"/>
    <col min="7" max="13" width="21.5703125" style="29" customWidth="1"/>
    <col min="14" max="14" width="15.5703125" style="49" customWidth="1"/>
    <col min="15" max="16384" width="8.5703125" style="37"/>
  </cols>
  <sheetData>
    <row r="1" spans="2:14" ht="24.6" customHeight="1"/>
    <row r="2" spans="2:14" ht="81" customHeight="1">
      <c r="B2" s="385" t="s">
        <v>7</v>
      </c>
      <c r="C2" s="385" t="s">
        <v>306</v>
      </c>
      <c r="D2" s="378"/>
      <c r="E2" s="378"/>
      <c r="F2" s="378"/>
      <c r="G2" s="378"/>
      <c r="H2" s="378"/>
      <c r="I2" s="378"/>
      <c r="J2" s="378"/>
      <c r="K2" s="378"/>
      <c r="L2" s="378"/>
      <c r="M2" s="318"/>
    </row>
    <row r="3" spans="2:14" ht="25.5" customHeight="1">
      <c r="B3" s="74"/>
      <c r="C3" s="74"/>
    </row>
    <row r="4" spans="2:14" ht="26.85" customHeight="1">
      <c r="B4" s="6" t="s">
        <v>253</v>
      </c>
      <c r="C4" s="6"/>
      <c r="D4" s="183" t="s">
        <v>10</v>
      </c>
      <c r="E4" s="183"/>
      <c r="F4" s="159" t="s">
        <v>11</v>
      </c>
      <c r="G4" s="160" t="s">
        <v>12</v>
      </c>
      <c r="H4" s="160" t="s">
        <v>13</v>
      </c>
      <c r="I4" s="160" t="s">
        <v>14</v>
      </c>
      <c r="J4" s="160" t="s">
        <v>15</v>
      </c>
      <c r="K4" s="160" t="s">
        <v>16</v>
      </c>
      <c r="L4" s="160" t="s">
        <v>17</v>
      </c>
      <c r="M4" s="160" t="s">
        <v>18</v>
      </c>
      <c r="N4" s="94"/>
    </row>
    <row r="5" spans="2:14" ht="26.85" customHeight="1">
      <c r="B5" s="267" t="s">
        <v>254</v>
      </c>
      <c r="C5" s="267"/>
      <c r="D5" s="348"/>
      <c r="E5" s="348"/>
      <c r="F5" s="269"/>
      <c r="G5" s="479"/>
      <c r="H5" s="277"/>
      <c r="I5" s="230"/>
      <c r="J5" s="277"/>
      <c r="K5" s="277"/>
      <c r="L5" s="277"/>
      <c r="M5" s="277"/>
      <c r="N5" s="73"/>
    </row>
    <row r="6" spans="2:14" ht="26.85" customHeight="1">
      <c r="B6" s="400" t="s">
        <v>255</v>
      </c>
      <c r="C6" s="400"/>
      <c r="D6" s="351" t="s">
        <v>256</v>
      </c>
      <c r="E6" s="351"/>
      <c r="F6" s="312">
        <f>'GROUP Environment'!F6*(1-'PLUS ES Emissions'!F$46)</f>
        <v>2673.655737704918</v>
      </c>
      <c r="G6" s="222">
        <f>'GROUP Environment'!G6*(1-'PLUS ES Emissions'!G$46)</f>
        <v>2524.1438994121486</v>
      </c>
      <c r="H6" s="222">
        <f>'GROUP Environment'!H6*(1-'PLUS ES Emissions'!H$46)</f>
        <v>2250.5907103825134</v>
      </c>
      <c r="I6" s="222">
        <f>'GROUP Environment'!I6*(1-'PLUS ES Emissions'!I$46)</f>
        <v>2171.3060224089636</v>
      </c>
      <c r="J6" s="222">
        <f>'GROUP Environment'!J6*(1-'PLUS ES Emissions'!J$46)</f>
        <v>2176.9453569172456</v>
      </c>
      <c r="K6" s="222">
        <f>'GROUP Environment'!K6*(1-'PLUS ES Emissions'!K$46)</f>
        <v>3053.7346655564806</v>
      </c>
      <c r="L6" s="222">
        <f>'GROUP Environment'!L6*(1-'PLUS ES Emissions'!L$46)</f>
        <v>3993.0879150066403</v>
      </c>
      <c r="M6" s="222">
        <f>'GROUP Environment'!M6</f>
        <v>4186</v>
      </c>
      <c r="N6" s="118"/>
    </row>
    <row r="7" spans="2:14" ht="26.85" customHeight="1">
      <c r="B7" s="400" t="s">
        <v>257</v>
      </c>
      <c r="C7" s="400"/>
      <c r="D7" s="351" t="s">
        <v>258</v>
      </c>
      <c r="E7" s="351"/>
      <c r="F7" s="312">
        <f>'GROUP Environment'!F7*(1-'PLUS ES Emissions'!F$46)</f>
        <v>113.26648987463838</v>
      </c>
      <c r="G7" s="222">
        <f>'GROUP Environment'!G7*(1-'PLUS ES Emissions'!G$46)</f>
        <v>204.2681580666231</v>
      </c>
      <c r="H7" s="222">
        <f>'GROUP Environment'!H7*(1-'PLUS ES Emissions'!H$46)</f>
        <v>227.22868852459015</v>
      </c>
      <c r="I7" s="222">
        <f>'GROUP Environment'!I7*(1-'PLUS ES Emissions'!I$46)</f>
        <v>261.90476190476193</v>
      </c>
      <c r="J7" s="222">
        <f>'GROUP Environment'!J7*(1-'PLUS ES Emissions'!J$46)</f>
        <v>197.55369551484523</v>
      </c>
      <c r="K7" s="222">
        <f>'GROUP Environment'!K7*(1-'PLUS ES Emissions'!K$46)</f>
        <v>201.70746600055509</v>
      </c>
      <c r="L7" s="222">
        <f>'GROUP Environment'!L7*(1-'PLUS ES Emissions'!L$46)</f>
        <v>205.01938911022577</v>
      </c>
      <c r="M7" s="222">
        <f>'GROUP Environment'!M7</f>
        <v>166</v>
      </c>
      <c r="N7" s="73"/>
    </row>
    <row r="8" spans="2:14" ht="26.85" customHeight="1">
      <c r="B8" s="400" t="s">
        <v>259</v>
      </c>
      <c r="C8" s="400"/>
      <c r="D8" s="351" t="s">
        <v>256</v>
      </c>
      <c r="E8" s="351"/>
      <c r="F8" s="312">
        <f>'GROUP Environment'!F8*(1-'PLUS ES Emissions'!F$46)</f>
        <v>65.14654773384764</v>
      </c>
      <c r="G8" s="222">
        <f>'GROUP Environment'!G8*(1-'PLUS ES Emissions'!G$46)</f>
        <v>86.981815806662311</v>
      </c>
      <c r="H8" s="222">
        <f>'GROUP Environment'!H8*(1-'PLUS ES Emissions'!H$46)</f>
        <v>59.858196721311472</v>
      </c>
      <c r="I8" s="222">
        <f>'GROUP Environment'!I8*(1-'PLUS ES Emissions'!I$46)</f>
        <v>61.624649859943979</v>
      </c>
      <c r="J8" s="222">
        <f>'GROUP Environment'!J8*(1-'PLUS ES Emissions'!J$46)</f>
        <v>63.60265319014529</v>
      </c>
      <c r="K8" s="222">
        <f>'GROUP Environment'!K8*(1-'PLUS ES Emissions'!K$46)</f>
        <v>82.428531779072998</v>
      </c>
      <c r="L8" s="222">
        <f>'GROUP Environment'!L8*(1-'PLUS ES Emissions'!L$46)</f>
        <v>144.66321381142097</v>
      </c>
      <c r="M8" s="222">
        <f>'GROUP Environment'!M8*(1-'PLUS ES Emissions'!M$46)</f>
        <v>91</v>
      </c>
      <c r="N8" s="73"/>
    </row>
    <row r="9" spans="2:14" ht="26.85" customHeight="1">
      <c r="B9" s="268" t="s">
        <v>260</v>
      </c>
      <c r="C9" s="268"/>
      <c r="D9" s="351"/>
      <c r="E9" s="351"/>
      <c r="F9" s="269"/>
      <c r="G9" s="481"/>
      <c r="H9" s="447"/>
      <c r="I9" s="476"/>
      <c r="J9" s="477"/>
      <c r="K9" s="477"/>
      <c r="L9" s="477"/>
      <c r="M9" s="477"/>
      <c r="N9" s="73"/>
    </row>
    <row r="10" spans="2:14" ht="26.85" customHeight="1">
      <c r="B10" s="400" t="s">
        <v>307</v>
      </c>
      <c r="C10" s="400"/>
      <c r="D10" s="351" t="s">
        <v>31</v>
      </c>
      <c r="E10" s="351"/>
      <c r="F10" s="647">
        <f>'GROUP Environment'!F10</f>
        <v>0.17799999999999999</v>
      </c>
      <c r="G10" s="243">
        <f>'GROUP Environment'!G10</f>
        <v>0.19</v>
      </c>
      <c r="H10" s="243">
        <f>'GROUP Environment'!H10</f>
        <v>0.219</v>
      </c>
      <c r="I10" s="227" t="s">
        <v>23</v>
      </c>
      <c r="J10" s="227" t="s">
        <v>23</v>
      </c>
      <c r="K10" s="227" t="s">
        <v>23</v>
      </c>
      <c r="L10" s="227" t="s">
        <v>23</v>
      </c>
      <c r="M10" s="227" t="s">
        <v>23</v>
      </c>
      <c r="N10" s="153"/>
    </row>
    <row r="11" spans="2:14" ht="26.85" customHeight="1">
      <c r="B11" s="400" t="s">
        <v>308</v>
      </c>
      <c r="C11" s="400"/>
      <c r="D11" s="351" t="s">
        <v>31</v>
      </c>
      <c r="E11" s="351"/>
      <c r="F11" s="647">
        <f>'GROUP Environment'!F11</f>
        <v>0.25900000000000001</v>
      </c>
      <c r="G11" s="243">
        <f>'GROUP Environment'!G11</f>
        <v>0.24299999999999999</v>
      </c>
      <c r="H11" s="243">
        <f>'GROUP Environment'!H11</f>
        <v>0.27</v>
      </c>
      <c r="I11" s="227" t="s">
        <v>23</v>
      </c>
      <c r="J11" s="227" t="s">
        <v>23</v>
      </c>
      <c r="K11" s="227" t="s">
        <v>23</v>
      </c>
      <c r="L11" s="227" t="s">
        <v>23</v>
      </c>
      <c r="M11" s="227" t="s">
        <v>23</v>
      </c>
      <c r="N11" s="153"/>
    </row>
    <row r="12" spans="2:14" s="182" customFormat="1" ht="26.85" customHeight="1">
      <c r="B12" s="400" t="s">
        <v>309</v>
      </c>
      <c r="C12" s="400"/>
      <c r="D12" s="351" t="s">
        <v>256</v>
      </c>
      <c r="E12" s="351"/>
      <c r="F12" s="647" t="str">
        <f>'GROUP Environment'!F12</f>
        <v>&gt;29,000</v>
      </c>
      <c r="G12" s="420" t="str">
        <f>'GROUP Environment'!G12</f>
        <v>&gt;25,000</v>
      </c>
      <c r="H12" s="227" t="s">
        <v>23</v>
      </c>
      <c r="I12" s="227" t="s">
        <v>23</v>
      </c>
      <c r="J12" s="227" t="s">
        <v>23</v>
      </c>
      <c r="K12" s="227" t="s">
        <v>23</v>
      </c>
      <c r="L12" s="227" t="s">
        <v>23</v>
      </c>
      <c r="M12" s="227" t="s">
        <v>23</v>
      </c>
      <c r="N12" s="153"/>
    </row>
    <row r="13" spans="2:14" s="182" customFormat="1" ht="26.25" customHeight="1">
      <c r="B13" s="730" t="s">
        <v>310</v>
      </c>
      <c r="C13" s="728"/>
      <c r="D13" s="146"/>
      <c r="E13" s="146"/>
      <c r="F13" s="751"/>
      <c r="G13" s="747"/>
      <c r="H13" s="22"/>
      <c r="I13" s="22"/>
      <c r="J13" s="22"/>
      <c r="K13" s="22"/>
      <c r="L13" s="22"/>
      <c r="M13" s="22"/>
      <c r="N13" s="153"/>
    </row>
    <row r="14" spans="2:14" ht="50.1" customHeight="1">
      <c r="B14" s="714"/>
      <c r="C14" s="162"/>
      <c r="D14" s="163"/>
      <c r="E14" s="163"/>
      <c r="F14" s="127"/>
      <c r="G14" s="105"/>
      <c r="H14" s="164"/>
      <c r="I14" s="165"/>
      <c r="J14" s="165"/>
      <c r="K14" s="165"/>
      <c r="L14" s="165"/>
      <c r="M14" s="165"/>
      <c r="N14" s="166"/>
    </row>
    <row r="15" spans="2:14" ht="26.85" customHeight="1">
      <c r="B15" s="6" t="s">
        <v>311</v>
      </c>
      <c r="C15" s="6"/>
      <c r="D15" s="7" t="s">
        <v>10</v>
      </c>
      <c r="E15" s="7"/>
      <c r="F15" s="8" t="s">
        <v>11</v>
      </c>
      <c r="G15" s="9" t="s">
        <v>12</v>
      </c>
      <c r="H15" s="9" t="s">
        <v>13</v>
      </c>
      <c r="I15" s="9" t="s">
        <v>14</v>
      </c>
      <c r="J15" s="9" t="s">
        <v>15</v>
      </c>
      <c r="K15" s="9" t="s">
        <v>16</v>
      </c>
      <c r="L15" s="9" t="s">
        <v>17</v>
      </c>
      <c r="M15" s="9" t="s">
        <v>18</v>
      </c>
      <c r="N15" s="94"/>
    </row>
    <row r="16" spans="2:14" ht="26.85" customHeight="1">
      <c r="B16" s="267" t="s">
        <v>312</v>
      </c>
      <c r="C16" s="267"/>
      <c r="D16" s="348"/>
      <c r="E16" s="348"/>
      <c r="F16" s="269"/>
      <c r="G16" s="445"/>
      <c r="H16" s="277"/>
      <c r="I16" s="230"/>
      <c r="J16" s="277"/>
      <c r="K16" s="277"/>
      <c r="L16" s="277"/>
      <c r="M16" s="277"/>
      <c r="N16" s="73"/>
    </row>
    <row r="17" spans="2:18" ht="26.85" customHeight="1">
      <c r="B17" s="400" t="s">
        <v>269</v>
      </c>
      <c r="C17" s="400"/>
      <c r="D17" s="351" t="s">
        <v>258</v>
      </c>
      <c r="E17" s="351"/>
      <c r="F17" s="579">
        <f>'GROUP Environment'!F17*(1-'PLUS ES Emissions'!F$46)</f>
        <v>80522.266152362587</v>
      </c>
      <c r="G17" s="474">
        <f>'GROUP Environment'!G17*(1-'PLUS ES Emissions'!G$46)</f>
        <v>49794.288047028087</v>
      </c>
      <c r="H17" s="474">
        <v>52683.930327868853</v>
      </c>
      <c r="I17" s="450">
        <v>53646</v>
      </c>
      <c r="J17" s="222">
        <v>166850</v>
      </c>
      <c r="K17" s="222">
        <v>186948</v>
      </c>
      <c r="L17" s="222">
        <v>99439</v>
      </c>
      <c r="M17" s="222">
        <v>136129</v>
      </c>
      <c r="N17" s="118"/>
    </row>
    <row r="18" spans="2:18" ht="26.85" customHeight="1">
      <c r="B18" s="268" t="s">
        <v>313</v>
      </c>
      <c r="C18" s="268"/>
      <c r="D18" s="351"/>
      <c r="E18" s="351"/>
      <c r="F18" s="312"/>
      <c r="G18" s="474"/>
      <c r="H18" s="474"/>
      <c r="I18" s="450"/>
      <c r="J18" s="222"/>
      <c r="K18" s="222"/>
      <c r="L18" s="222"/>
      <c r="M18" s="222"/>
      <c r="N18" s="73"/>
    </row>
    <row r="19" spans="2:18" ht="26.85" customHeight="1">
      <c r="B19" s="400" t="s">
        <v>314</v>
      </c>
      <c r="C19" s="400"/>
      <c r="D19" s="351" t="s">
        <v>258</v>
      </c>
      <c r="E19" s="351"/>
      <c r="F19" s="312">
        <f>'GROUP Environment'!F19*(1-'PLUS ES Emissions'!F$46)</f>
        <v>85474.927675988438</v>
      </c>
      <c r="G19" s="474">
        <f>'GROUP Environment'!G19*(1-'PLUS ES Emissions'!G$46)</f>
        <v>72452.645329849765</v>
      </c>
      <c r="H19" s="474">
        <f>'GROUP Environment'!H19*(1-'PLUS ES Emissions'!H$46)</f>
        <v>72643.442622950824</v>
      </c>
      <c r="I19" s="474">
        <f>'GROUP Environment'!I19*(1-'PLUS ES Emissions'!I$46)</f>
        <v>72216.386554621844</v>
      </c>
      <c r="J19" s="474">
        <f>'GROUP Environment'!J19*(1-'PLUS ES Emissions'!J$46)</f>
        <v>68661.955148452311</v>
      </c>
      <c r="K19" s="474">
        <f>'GROUP Environment'!K19*(1-'PLUS ES Emissions'!K$46)</f>
        <v>46547.876769358867</v>
      </c>
      <c r="L19" s="474">
        <f>'GROUP Environment'!L19*(1-'PLUS ES Emissions'!L$46)</f>
        <v>45985.657370517933</v>
      </c>
      <c r="M19" s="474">
        <f>'GROUP Environment'!M19*(1-'PLUS ES Emissions'!M$46)</f>
        <v>48000</v>
      </c>
      <c r="N19" s="118"/>
      <c r="O19" s="168"/>
      <c r="P19" s="168"/>
      <c r="Q19" s="168"/>
      <c r="R19" s="168"/>
    </row>
    <row r="20" spans="2:18" ht="26.85" customHeight="1">
      <c r="B20" s="268" t="s">
        <v>272</v>
      </c>
      <c r="C20" s="268"/>
      <c r="D20" s="351"/>
      <c r="E20" s="351"/>
      <c r="F20" s="312"/>
      <c r="G20" s="474"/>
      <c r="H20" s="474"/>
      <c r="I20" s="450"/>
      <c r="J20" s="222"/>
      <c r="K20" s="222"/>
      <c r="L20" s="222"/>
      <c r="M20" s="222"/>
      <c r="N20" s="73"/>
    </row>
    <row r="21" spans="2:18" ht="26.85" customHeight="1">
      <c r="B21" s="393" t="s">
        <v>315</v>
      </c>
      <c r="C21" s="400"/>
      <c r="D21" s="351" t="s">
        <v>258</v>
      </c>
      <c r="E21" s="351"/>
      <c r="F21" s="312">
        <f>'GROUP Environment'!F21</f>
        <v>78650</v>
      </c>
      <c r="G21" s="222">
        <f>'GROUP Environment'!G21</f>
        <v>70285</v>
      </c>
      <c r="H21" s="222">
        <f>'GROUP Environment'!H21</f>
        <v>75010</v>
      </c>
      <c r="I21" s="222">
        <f>'GROUP Environment'!I21</f>
        <v>66184</v>
      </c>
      <c r="J21" s="222">
        <f>'GROUP Environment'!J21</f>
        <v>66235</v>
      </c>
      <c r="K21" s="222">
        <f>'GROUP Environment'!K21</f>
        <v>68456</v>
      </c>
      <c r="L21" s="222">
        <f>'GROUP Environment'!L21</f>
        <v>76000</v>
      </c>
      <c r="M21" s="222">
        <f>'GROUP Environment'!M21</f>
        <v>76268</v>
      </c>
      <c r="N21" s="118"/>
    </row>
    <row r="22" spans="2:18" ht="26.85" customHeight="1">
      <c r="B22" s="711" t="s">
        <v>274</v>
      </c>
      <c r="C22" s="268"/>
      <c r="D22" s="351"/>
      <c r="E22" s="351"/>
      <c r="F22" s="312"/>
      <c r="G22" s="222"/>
      <c r="H22" s="435"/>
      <c r="I22" s="474"/>
      <c r="J22" s="480"/>
      <c r="K22" s="480"/>
      <c r="L22" s="480"/>
      <c r="M22" s="480"/>
      <c r="N22" s="118"/>
    </row>
    <row r="23" spans="2:18" ht="26.85" customHeight="1">
      <c r="B23" s="657" t="s">
        <v>275</v>
      </c>
      <c r="C23" s="657"/>
      <c r="D23" s="351"/>
      <c r="E23" s="351"/>
      <c r="F23" s="312"/>
      <c r="G23" s="222"/>
      <c r="H23" s="435"/>
      <c r="I23" s="474"/>
      <c r="J23" s="480"/>
      <c r="K23" s="480"/>
      <c r="L23" s="480"/>
      <c r="M23" s="480"/>
      <c r="N23" s="118"/>
    </row>
    <row r="24" spans="2:18" ht="26.85" customHeight="1">
      <c r="B24" s="407" t="s">
        <v>276</v>
      </c>
      <c r="C24" s="407"/>
      <c r="D24" s="351" t="s">
        <v>258</v>
      </c>
      <c r="E24" s="351"/>
      <c r="F24" s="312">
        <f>'GROUP Environment'!F24</f>
        <v>0</v>
      </c>
      <c r="G24" s="420">
        <f>'GROUP Environment'!G24</f>
        <v>0</v>
      </c>
      <c r="H24" s="420">
        <f>'GROUP Environment'!H24</f>
        <v>0</v>
      </c>
      <c r="I24" s="227" t="s">
        <v>23</v>
      </c>
      <c r="J24" s="227" t="s">
        <v>23</v>
      </c>
      <c r="K24" s="227" t="s">
        <v>23</v>
      </c>
      <c r="L24" s="227" t="s">
        <v>23</v>
      </c>
      <c r="M24" s="227" t="s">
        <v>23</v>
      </c>
      <c r="N24" s="118"/>
    </row>
    <row r="25" spans="2:18" ht="26.85" customHeight="1">
      <c r="B25" s="407" t="s">
        <v>277</v>
      </c>
      <c r="C25" s="407"/>
      <c r="D25" s="351" t="s">
        <v>258</v>
      </c>
      <c r="E25" s="351"/>
      <c r="F25" s="312">
        <f>'GROUP Environment'!F25</f>
        <v>78413</v>
      </c>
      <c r="G25" s="420">
        <f>'GROUP Environment'!G25</f>
        <v>70187</v>
      </c>
      <c r="H25" s="420">
        <f>'GROUP Environment'!H25</f>
        <v>74949</v>
      </c>
      <c r="I25" s="227" t="s">
        <v>23</v>
      </c>
      <c r="J25" s="227" t="s">
        <v>23</v>
      </c>
      <c r="K25" s="227" t="s">
        <v>23</v>
      </c>
      <c r="L25" s="227" t="s">
        <v>23</v>
      </c>
      <c r="M25" s="227" t="s">
        <v>23</v>
      </c>
      <c r="N25" s="118"/>
    </row>
    <row r="26" spans="2:18" ht="26.85" customHeight="1">
      <c r="B26" s="657" t="s">
        <v>278</v>
      </c>
      <c r="C26" s="657"/>
      <c r="D26" s="351"/>
      <c r="E26" s="351"/>
      <c r="F26" s="312"/>
      <c r="G26" s="420"/>
      <c r="H26" s="420"/>
      <c r="I26" s="474"/>
      <c r="J26" s="480"/>
      <c r="K26" s="480"/>
      <c r="L26" s="480"/>
      <c r="M26" s="480"/>
      <c r="N26" s="118"/>
    </row>
    <row r="27" spans="2:18" ht="26.85" customHeight="1">
      <c r="B27" s="407" t="s">
        <v>279</v>
      </c>
      <c r="C27" s="407"/>
      <c r="D27" s="351" t="s">
        <v>258</v>
      </c>
      <c r="E27" s="351"/>
      <c r="F27" s="312">
        <f>'GROUP Environment'!F27</f>
        <v>0</v>
      </c>
      <c r="G27" s="420">
        <f>'GROUP Environment'!G27</f>
        <v>0</v>
      </c>
      <c r="H27" s="420">
        <f>'GROUP Environment'!H27</f>
        <v>0</v>
      </c>
      <c r="I27" s="227" t="s">
        <v>23</v>
      </c>
      <c r="J27" s="227" t="s">
        <v>23</v>
      </c>
      <c r="K27" s="227" t="s">
        <v>23</v>
      </c>
      <c r="L27" s="227" t="s">
        <v>23</v>
      </c>
      <c r="M27" s="227" t="s">
        <v>23</v>
      </c>
      <c r="N27" s="118"/>
    </row>
    <row r="28" spans="2:18" ht="26.85" customHeight="1">
      <c r="B28" s="407" t="s">
        <v>316</v>
      </c>
      <c r="C28" s="407"/>
      <c r="D28" s="351" t="s">
        <v>258</v>
      </c>
      <c r="E28" s="351"/>
      <c r="F28" s="312">
        <f>'GROUP Environment'!F28</f>
        <v>78413</v>
      </c>
      <c r="G28" s="420">
        <f>'GROUP Environment'!G28</f>
        <v>70187</v>
      </c>
      <c r="H28" s="420">
        <f>'GROUP Environment'!H28</f>
        <v>74949</v>
      </c>
      <c r="I28" s="227" t="s">
        <v>23</v>
      </c>
      <c r="J28" s="227" t="s">
        <v>23</v>
      </c>
      <c r="K28" s="227" t="s">
        <v>23</v>
      </c>
      <c r="L28" s="227" t="s">
        <v>23</v>
      </c>
      <c r="M28" s="227" t="s">
        <v>23</v>
      </c>
      <c r="N28" s="118"/>
    </row>
    <row r="29" spans="2:18" ht="26.85" customHeight="1">
      <c r="B29" s="407" t="s">
        <v>281</v>
      </c>
      <c r="C29" s="407"/>
      <c r="D29" s="351" t="s">
        <v>258</v>
      </c>
      <c r="E29" s="351"/>
      <c r="F29" s="312">
        <f>'GROUP Environment'!F29</f>
        <v>0</v>
      </c>
      <c r="G29" s="420">
        <f>'GROUP Environment'!G29</f>
        <v>0</v>
      </c>
      <c r="H29" s="420">
        <f>'GROUP Environment'!H29</f>
        <v>0</v>
      </c>
      <c r="I29" s="227" t="s">
        <v>23</v>
      </c>
      <c r="J29" s="227" t="s">
        <v>23</v>
      </c>
      <c r="K29" s="227" t="s">
        <v>23</v>
      </c>
      <c r="L29" s="227" t="s">
        <v>23</v>
      </c>
      <c r="M29" s="227" t="s">
        <v>23</v>
      </c>
      <c r="N29" s="118"/>
    </row>
    <row r="30" spans="2:18" ht="26.85" customHeight="1">
      <c r="B30" s="407" t="s">
        <v>282</v>
      </c>
      <c r="C30" s="407"/>
      <c r="D30" s="351" t="s">
        <v>258</v>
      </c>
      <c r="E30" s="351"/>
      <c r="F30" s="312">
        <f>'GROUP Environment'!F30</f>
        <v>0</v>
      </c>
      <c r="G30" s="420">
        <f>'GROUP Environment'!G30</f>
        <v>0</v>
      </c>
      <c r="H30" s="420">
        <f>'GROUP Environment'!H30</f>
        <v>0</v>
      </c>
      <c r="I30" s="227" t="s">
        <v>23</v>
      </c>
      <c r="J30" s="227" t="s">
        <v>23</v>
      </c>
      <c r="K30" s="227" t="s">
        <v>23</v>
      </c>
      <c r="L30" s="227" t="s">
        <v>23</v>
      </c>
      <c r="M30" s="227" t="s">
        <v>23</v>
      </c>
      <c r="N30" s="118"/>
    </row>
    <row r="31" spans="2:18" ht="26.85" customHeight="1">
      <c r="B31" s="407" t="s">
        <v>317</v>
      </c>
      <c r="C31" s="407"/>
      <c r="D31" s="351" t="s">
        <v>258</v>
      </c>
      <c r="E31" s="351"/>
      <c r="F31" s="312">
        <f>'GROUP Environment'!F31</f>
        <v>1856</v>
      </c>
      <c r="G31" s="420">
        <f>'GROUP Environment'!G31</f>
        <v>1673</v>
      </c>
      <c r="H31" s="420">
        <f>'GROUP Environment'!H31</f>
        <v>1783</v>
      </c>
      <c r="I31" s="227" t="s">
        <v>23</v>
      </c>
      <c r="J31" s="227" t="s">
        <v>23</v>
      </c>
      <c r="K31" s="227" t="s">
        <v>23</v>
      </c>
      <c r="L31" s="227" t="s">
        <v>23</v>
      </c>
      <c r="M31" s="227" t="s">
        <v>23</v>
      </c>
      <c r="N31" s="118"/>
    </row>
    <row r="32" spans="2:18" ht="26.85" customHeight="1">
      <c r="B32" s="746" t="s">
        <v>284</v>
      </c>
      <c r="C32" s="659"/>
      <c r="D32" s="351" t="s">
        <v>258</v>
      </c>
      <c r="E32" s="351"/>
      <c r="F32" s="312">
        <f>SUM(F27:F31)</f>
        <v>80269</v>
      </c>
      <c r="G32" s="435">
        <f>SUM(G27:G31)</f>
        <v>71860</v>
      </c>
      <c r="H32" s="435">
        <f>SUM(H27:H31)</f>
        <v>76732</v>
      </c>
      <c r="I32" s="227" t="s">
        <v>23</v>
      </c>
      <c r="J32" s="227" t="s">
        <v>23</v>
      </c>
      <c r="K32" s="227" t="s">
        <v>23</v>
      </c>
      <c r="L32" s="227" t="s">
        <v>23</v>
      </c>
      <c r="M32" s="227" t="s">
        <v>23</v>
      </c>
      <c r="N32" s="118"/>
    </row>
    <row r="33" spans="2:14" ht="26.85" customHeight="1">
      <c r="B33" s="746" t="s">
        <v>285</v>
      </c>
      <c r="C33" s="659"/>
      <c r="D33" s="351" t="s">
        <v>258</v>
      </c>
      <c r="E33" s="351"/>
      <c r="F33" s="579">
        <f>SUM(F27:F29)</f>
        <v>78413</v>
      </c>
      <c r="G33" s="435">
        <f>SUM(G27:G29)</f>
        <v>70187</v>
      </c>
      <c r="H33" s="435">
        <f>SUM(H27:H29)</f>
        <v>74949</v>
      </c>
      <c r="I33" s="227" t="s">
        <v>23</v>
      </c>
      <c r="J33" s="227" t="s">
        <v>23</v>
      </c>
      <c r="K33" s="227" t="s">
        <v>23</v>
      </c>
      <c r="L33" s="227" t="s">
        <v>23</v>
      </c>
      <c r="M33" s="227" t="s">
        <v>23</v>
      </c>
      <c r="N33" s="118"/>
    </row>
    <row r="34" spans="2:14" ht="40.5" customHeight="1">
      <c r="B34" s="891" t="s">
        <v>318</v>
      </c>
      <c r="C34" s="891"/>
      <c r="D34" s="891"/>
      <c r="E34" s="891"/>
      <c r="F34" s="891"/>
      <c r="G34" s="891"/>
      <c r="H34" s="891"/>
      <c r="I34" s="22"/>
      <c r="J34" s="22"/>
      <c r="K34" s="22"/>
      <c r="L34" s="22"/>
      <c r="M34" s="22"/>
      <c r="N34" s="118"/>
    </row>
    <row r="35" spans="2:14" ht="50.1" customHeight="1">
      <c r="B35" s="146"/>
      <c r="C35" s="146"/>
      <c r="D35" s="161"/>
      <c r="E35" s="161"/>
      <c r="F35" s="127"/>
      <c r="G35" s="105"/>
      <c r="H35" s="110"/>
      <c r="I35" s="156"/>
      <c r="J35" s="101"/>
      <c r="K35" s="101"/>
      <c r="L35" s="101"/>
      <c r="M35" s="101"/>
      <c r="N35" s="118"/>
    </row>
    <row r="36" spans="2:14" ht="26.85" customHeight="1">
      <c r="B36" s="6" t="s">
        <v>287</v>
      </c>
      <c r="C36" s="6"/>
      <c r="D36" s="7" t="s">
        <v>10</v>
      </c>
      <c r="E36" s="7"/>
      <c r="F36" s="8" t="s">
        <v>11</v>
      </c>
      <c r="G36" s="9" t="s">
        <v>12</v>
      </c>
      <c r="H36" s="9" t="s">
        <v>13</v>
      </c>
      <c r="I36" s="9" t="s">
        <v>14</v>
      </c>
      <c r="J36" s="9" t="s">
        <v>15</v>
      </c>
      <c r="K36" s="9" t="s">
        <v>16</v>
      </c>
      <c r="L36" s="9" t="s">
        <v>17</v>
      </c>
      <c r="M36" s="9" t="s">
        <v>18</v>
      </c>
      <c r="N36" s="94"/>
    </row>
    <row r="37" spans="2:14" ht="26.85" customHeight="1">
      <c r="B37" s="698" t="s">
        <v>288</v>
      </c>
      <c r="C37" s="225"/>
      <c r="D37" s="352"/>
      <c r="E37" s="352"/>
      <c r="F37" s="232"/>
      <c r="G37" s="221"/>
      <c r="H37" s="447"/>
      <c r="I37" s="450"/>
      <c r="J37" s="211"/>
      <c r="K37" s="211"/>
      <c r="L37" s="211"/>
      <c r="M37" s="211"/>
      <c r="N37" s="118"/>
    </row>
    <row r="38" spans="2:14" s="28" customFormat="1" ht="26.85" customHeight="1">
      <c r="B38" s="402" t="s">
        <v>289</v>
      </c>
      <c r="C38" s="386"/>
      <c r="D38" s="634" t="s">
        <v>290</v>
      </c>
      <c r="E38" s="634"/>
      <c r="F38" s="579">
        <v>0</v>
      </c>
      <c r="G38" s="651">
        <v>0.3</v>
      </c>
      <c r="H38" s="450" t="s">
        <v>215</v>
      </c>
      <c r="I38" s="450" t="s">
        <v>215</v>
      </c>
      <c r="J38" s="450" t="s">
        <v>215</v>
      </c>
      <c r="K38" s="450" t="s">
        <v>215</v>
      </c>
      <c r="L38" s="450" t="s">
        <v>215</v>
      </c>
      <c r="M38" s="450" t="s">
        <v>215</v>
      </c>
      <c r="N38" s="338"/>
    </row>
    <row r="39" spans="2:14" ht="26.85" customHeight="1">
      <c r="B39" s="699" t="s">
        <v>291</v>
      </c>
      <c r="C39" s="405"/>
      <c r="D39" s="351" t="s">
        <v>25</v>
      </c>
      <c r="E39" s="351"/>
      <c r="F39" s="579">
        <v>0</v>
      </c>
      <c r="G39" s="721">
        <v>0</v>
      </c>
      <c r="H39" s="721">
        <v>0</v>
      </c>
      <c r="I39" s="721">
        <v>0</v>
      </c>
      <c r="J39" s="721">
        <v>0</v>
      </c>
      <c r="K39" s="721">
        <v>0</v>
      </c>
      <c r="L39" s="721">
        <v>0</v>
      </c>
      <c r="M39" s="721">
        <v>0</v>
      </c>
      <c r="N39" s="118"/>
    </row>
    <row r="40" spans="2:14" ht="26.85" customHeight="1">
      <c r="B40" s="402" t="s">
        <v>292</v>
      </c>
      <c r="C40" s="386"/>
      <c r="D40" s="351" t="s">
        <v>25</v>
      </c>
      <c r="E40" s="351"/>
      <c r="F40" s="579">
        <v>0</v>
      </c>
      <c r="G40" s="721">
        <v>0</v>
      </c>
      <c r="H40" s="721">
        <v>0</v>
      </c>
      <c r="I40" s="721">
        <v>0</v>
      </c>
      <c r="J40" s="721">
        <v>0</v>
      </c>
      <c r="K40" s="721">
        <v>0</v>
      </c>
      <c r="L40" s="721">
        <v>0</v>
      </c>
      <c r="M40" s="721">
        <v>0</v>
      </c>
      <c r="N40" s="118"/>
    </row>
    <row r="41" spans="2:14" ht="26.85" customHeight="1">
      <c r="B41" s="698" t="s">
        <v>293</v>
      </c>
      <c r="C41" s="225"/>
      <c r="D41" s="351"/>
      <c r="E41" s="351"/>
      <c r="F41" s="269"/>
      <c r="G41" s="479"/>
      <c r="H41" s="447"/>
      <c r="I41" s="227"/>
      <c r="J41" s="227"/>
      <c r="K41" s="227"/>
      <c r="L41" s="227"/>
      <c r="M41" s="227"/>
      <c r="N41" s="118"/>
    </row>
    <row r="42" spans="2:14" ht="26.85" customHeight="1">
      <c r="B42" s="699" t="s">
        <v>294</v>
      </c>
      <c r="C42" s="405"/>
      <c r="D42" s="351" t="s">
        <v>25</v>
      </c>
      <c r="E42" s="351"/>
      <c r="F42" s="579">
        <v>1162</v>
      </c>
      <c r="G42" s="227">
        <v>1051</v>
      </c>
      <c r="H42" s="227">
        <v>943</v>
      </c>
      <c r="I42" s="227">
        <v>1246</v>
      </c>
      <c r="J42" s="227">
        <v>1251</v>
      </c>
      <c r="K42" s="227">
        <v>904</v>
      </c>
      <c r="L42" s="227">
        <v>995</v>
      </c>
      <c r="M42" s="227">
        <v>1074</v>
      </c>
      <c r="N42" s="118"/>
    </row>
    <row r="43" spans="2:14" ht="26.85" customHeight="1">
      <c r="B43" s="402" t="s">
        <v>295</v>
      </c>
      <c r="C43" s="386"/>
      <c r="D43" s="351" t="s">
        <v>25</v>
      </c>
      <c r="E43" s="351"/>
      <c r="F43" s="579">
        <v>346</v>
      </c>
      <c r="G43" s="466">
        <v>253</v>
      </c>
      <c r="H43" s="227">
        <v>178</v>
      </c>
      <c r="I43" s="227">
        <v>447</v>
      </c>
      <c r="J43" s="227">
        <v>555</v>
      </c>
      <c r="K43" s="227">
        <v>303</v>
      </c>
      <c r="L43" s="227">
        <v>426</v>
      </c>
      <c r="M43" s="227">
        <v>567</v>
      </c>
      <c r="N43" s="118"/>
    </row>
    <row r="44" spans="2:14" ht="50.1" customHeight="1">
      <c r="B44" s="406"/>
      <c r="C44" s="406"/>
      <c r="D44" s="161"/>
      <c r="E44" s="161"/>
      <c r="F44" s="75"/>
      <c r="G44" s="106"/>
      <c r="H44" s="169"/>
      <c r="I44" s="156"/>
      <c r="J44" s="101"/>
      <c r="K44" s="101"/>
      <c r="L44" s="101"/>
      <c r="M44" s="101"/>
      <c r="N44" s="118"/>
    </row>
    <row r="45" spans="2:14" ht="26.85" customHeight="1">
      <c r="B45" s="6" t="s">
        <v>296</v>
      </c>
      <c r="C45" s="6"/>
      <c r="D45" s="7" t="s">
        <v>10</v>
      </c>
      <c r="E45" s="7"/>
      <c r="F45" s="8" t="s">
        <v>11</v>
      </c>
      <c r="G45" s="9" t="s">
        <v>12</v>
      </c>
      <c r="H45" s="9" t="s">
        <v>13</v>
      </c>
      <c r="I45" s="9" t="s">
        <v>14</v>
      </c>
      <c r="J45" s="9" t="s">
        <v>15</v>
      </c>
      <c r="K45" s="9" t="s">
        <v>16</v>
      </c>
      <c r="L45" s="9" t="s">
        <v>17</v>
      </c>
      <c r="M45" s="9" t="s">
        <v>18</v>
      </c>
      <c r="N45" s="94"/>
    </row>
    <row r="46" spans="2:14" ht="26.85" customHeight="1">
      <c r="B46" s="271" t="s">
        <v>297</v>
      </c>
      <c r="C46" s="271"/>
      <c r="D46" s="348" t="s">
        <v>31</v>
      </c>
      <c r="E46" s="348"/>
      <c r="F46" s="646">
        <v>1</v>
      </c>
      <c r="G46" s="426">
        <v>1</v>
      </c>
      <c r="H46" s="478">
        <v>1</v>
      </c>
      <c r="I46" s="467">
        <v>1</v>
      </c>
      <c r="J46" s="478">
        <v>1</v>
      </c>
      <c r="K46" s="478">
        <v>1</v>
      </c>
      <c r="L46" s="478">
        <v>1</v>
      </c>
      <c r="M46" s="478">
        <v>1</v>
      </c>
      <c r="N46" s="171"/>
    </row>
    <row r="47" spans="2:14" ht="50.1" customHeight="1">
      <c r="B47" s="146"/>
      <c r="C47" s="146"/>
      <c r="D47" s="161"/>
      <c r="E47" s="161"/>
      <c r="F47" s="127"/>
      <c r="G47" s="33"/>
      <c r="H47" s="170"/>
      <c r="I47" s="172"/>
      <c r="J47" s="173"/>
      <c r="K47" s="173"/>
      <c r="L47" s="173"/>
      <c r="M47" s="173"/>
      <c r="N47" s="171"/>
    </row>
    <row r="48" spans="2:14" ht="26.85" customHeight="1">
      <c r="B48" s="6" t="s">
        <v>298</v>
      </c>
      <c r="C48" s="6"/>
      <c r="D48" s="7" t="s">
        <v>10</v>
      </c>
      <c r="E48" s="7"/>
      <c r="F48" s="8" t="s">
        <v>11</v>
      </c>
      <c r="G48" s="9" t="s">
        <v>12</v>
      </c>
      <c r="H48" s="9" t="s">
        <v>13</v>
      </c>
      <c r="I48" s="9" t="s">
        <v>14</v>
      </c>
      <c r="J48" s="9" t="s">
        <v>15</v>
      </c>
      <c r="K48" s="9" t="s">
        <v>16</v>
      </c>
      <c r="L48" s="9" t="s">
        <v>17</v>
      </c>
      <c r="M48" s="9" t="s">
        <v>18</v>
      </c>
      <c r="N48" s="94"/>
    </row>
    <row r="49" spans="2:14" ht="26.85" customHeight="1">
      <c r="B49" s="267" t="s">
        <v>299</v>
      </c>
      <c r="C49" s="267"/>
      <c r="D49" s="349"/>
      <c r="E49" s="349"/>
      <c r="F49" s="269"/>
      <c r="G49" s="445"/>
      <c r="H49" s="277"/>
      <c r="I49" s="230"/>
      <c r="J49" s="277"/>
      <c r="K49" s="277"/>
      <c r="L49" s="277"/>
      <c r="M49" s="277"/>
      <c r="N49" s="174"/>
    </row>
    <row r="50" spans="2:14" ht="26.85" customHeight="1">
      <c r="B50" s="400" t="s">
        <v>300</v>
      </c>
      <c r="C50" s="400"/>
      <c r="D50" s="350" t="s">
        <v>25</v>
      </c>
      <c r="E50" s="350"/>
      <c r="F50" s="579">
        <v>0</v>
      </c>
      <c r="G50" s="293">
        <v>0</v>
      </c>
      <c r="H50" s="277">
        <v>0</v>
      </c>
      <c r="I50" s="476">
        <v>0</v>
      </c>
      <c r="J50" s="477">
        <v>0</v>
      </c>
      <c r="K50" s="477">
        <v>0</v>
      </c>
      <c r="L50" s="477">
        <v>0</v>
      </c>
      <c r="M50" s="477">
        <v>0</v>
      </c>
      <c r="N50" s="73"/>
    </row>
    <row r="51" spans="2:14" ht="26.85" customHeight="1">
      <c r="B51" s="268" t="s">
        <v>301</v>
      </c>
      <c r="C51" s="268"/>
      <c r="D51" s="351"/>
      <c r="E51" s="351"/>
      <c r="F51" s="269"/>
      <c r="G51" s="293"/>
      <c r="H51" s="277"/>
      <c r="I51" s="476"/>
      <c r="J51" s="477"/>
      <c r="K51" s="477"/>
      <c r="L51" s="477"/>
      <c r="M51" s="477"/>
      <c r="N51" s="73"/>
    </row>
    <row r="52" spans="2:14" ht="26.85" customHeight="1">
      <c r="B52" s="400" t="s">
        <v>302</v>
      </c>
      <c r="C52" s="400"/>
      <c r="D52" s="351" t="s">
        <v>25</v>
      </c>
      <c r="E52" s="351"/>
      <c r="F52" s="579">
        <v>0</v>
      </c>
      <c r="G52" s="466">
        <f>SUM('Ausgrid Environment'!G48,'PLUS ES Environment'!G33)</f>
        <v>0</v>
      </c>
      <c r="H52" s="466">
        <f>SUM('Ausgrid Environment'!H48,'PLUS ES Environment'!H33)</f>
        <v>0</v>
      </c>
      <c r="I52" s="466">
        <f>SUM('Ausgrid Environment'!I48,'PLUS ES Environment'!I33)</f>
        <v>0</v>
      </c>
      <c r="J52" s="466">
        <f>SUM('Ausgrid Environment'!J48,'PLUS ES Environment'!J33)</f>
        <v>0</v>
      </c>
      <c r="K52" s="466">
        <f>SUM('Ausgrid Environment'!K48,'PLUS ES Environment'!K33)</f>
        <v>0</v>
      </c>
      <c r="L52" s="466">
        <f>SUM('Ausgrid Environment'!L48,'PLUS ES Environment'!L33)</f>
        <v>0</v>
      </c>
      <c r="M52" s="466">
        <f>SUM('Ausgrid Environment'!M48,'PLUS ES Environment'!M33)</f>
        <v>0</v>
      </c>
      <c r="N52" s="73"/>
    </row>
    <row r="53" spans="2:14" ht="26.85" customHeight="1">
      <c r="B53" s="401" t="s">
        <v>303</v>
      </c>
      <c r="C53" s="400"/>
      <c r="D53" s="351" t="s">
        <v>25</v>
      </c>
      <c r="E53" s="351"/>
      <c r="F53" s="579">
        <v>1</v>
      </c>
      <c r="G53" s="466">
        <v>1</v>
      </c>
      <c r="H53" s="466">
        <v>3</v>
      </c>
      <c r="I53" s="466">
        <f>SUM('Ausgrid Environment'!I49,'PLUS ES Environment'!I34)</f>
        <v>0</v>
      </c>
      <c r="J53" s="466">
        <v>7</v>
      </c>
      <c r="K53" s="466">
        <v>2</v>
      </c>
      <c r="L53" s="466">
        <f>SUM('Ausgrid Environment'!L49,'PLUS ES Environment'!L34)</f>
        <v>0</v>
      </c>
      <c r="M53" s="466">
        <v>10</v>
      </c>
      <c r="N53" s="73"/>
    </row>
    <row r="54" spans="2:14" ht="26.85" customHeight="1">
      <c r="B54" s="400" t="s">
        <v>304</v>
      </c>
      <c r="C54" s="400"/>
      <c r="D54" s="351" t="s">
        <v>25</v>
      </c>
      <c r="E54" s="351"/>
      <c r="F54" s="579">
        <v>0</v>
      </c>
      <c r="G54" s="466">
        <f>SUM('Ausgrid Environment'!G50,'PLUS ES Environment'!G35)</f>
        <v>0</v>
      </c>
      <c r="H54" s="466">
        <f>SUM('Ausgrid Environment'!H50,'PLUS ES Environment'!H35)</f>
        <v>0</v>
      </c>
      <c r="I54" s="466">
        <f>SUM('Ausgrid Environment'!I50,'PLUS ES Environment'!I35)</f>
        <v>0</v>
      </c>
      <c r="J54" s="466">
        <f>SUM('Ausgrid Environment'!J50,'PLUS ES Environment'!J35)</f>
        <v>0</v>
      </c>
      <c r="K54" s="466">
        <f>SUM('Ausgrid Environment'!K50,'PLUS ES Environment'!K35)</f>
        <v>0</v>
      </c>
      <c r="L54" s="466">
        <f>SUM('Ausgrid Environment'!L50,'PLUS ES Environment'!L35)</f>
        <v>0</v>
      </c>
      <c r="M54" s="466">
        <f>SUM('Ausgrid Environment'!M50,'PLUS ES Environment'!M35)</f>
        <v>0</v>
      </c>
      <c r="N54" s="73"/>
    </row>
    <row r="55" spans="2:14" ht="26.85" customHeight="1">
      <c r="B55" s="402" t="s">
        <v>305</v>
      </c>
      <c r="C55" s="386"/>
      <c r="D55" s="351" t="s">
        <v>25</v>
      </c>
      <c r="E55" s="351"/>
      <c r="F55" s="579">
        <v>48</v>
      </c>
      <c r="G55" s="466">
        <v>48</v>
      </c>
      <c r="H55" s="466">
        <v>46</v>
      </c>
      <c r="I55" s="466">
        <v>53</v>
      </c>
      <c r="J55" s="466">
        <v>65</v>
      </c>
      <c r="K55" s="466">
        <v>55</v>
      </c>
      <c r="L55" s="466">
        <v>46</v>
      </c>
      <c r="M55" s="466">
        <v>76</v>
      </c>
      <c r="N55" s="73"/>
    </row>
    <row r="56" spans="2:14" ht="26.85" customHeight="1">
      <c r="B56" s="714"/>
      <c r="C56" s="750"/>
      <c r="D56" s="146"/>
      <c r="E56" s="146"/>
      <c r="F56" s="749"/>
      <c r="G56" s="16"/>
      <c r="H56" s="22"/>
      <c r="I56" s="22"/>
      <c r="J56" s="22"/>
      <c r="K56" s="22"/>
      <c r="L56" s="22"/>
      <c r="M56" s="22"/>
      <c r="N56" s="73"/>
    </row>
    <row r="57" spans="2:14" ht="15.6" customHeight="1">
      <c r="B57" s="14"/>
      <c r="C57" s="14"/>
      <c r="D57" s="161"/>
      <c r="E57" s="161"/>
      <c r="F57" s="313"/>
      <c r="G57" s="12"/>
      <c r="H57" s="22"/>
      <c r="I57" s="22"/>
      <c r="J57" s="22"/>
      <c r="K57" s="22"/>
      <c r="L57" s="22"/>
      <c r="M57" s="22"/>
      <c r="N57" s="73"/>
    </row>
    <row r="58" spans="2:14" ht="15.6" customHeight="1">
      <c r="B58" s="131"/>
      <c r="C58" s="131"/>
      <c r="D58" s="73"/>
      <c r="E58" s="73"/>
      <c r="F58" s="75"/>
      <c r="G58" s="143"/>
      <c r="H58" s="143"/>
      <c r="I58" s="143"/>
      <c r="J58" s="143"/>
      <c r="K58" s="143"/>
      <c r="L58" s="143"/>
      <c r="M58" s="143"/>
      <c r="N58" s="73"/>
    </row>
    <row r="59" spans="2:14" ht="14.1">
      <c r="B59" s="886"/>
      <c r="C59" s="887"/>
      <c r="D59" s="888"/>
      <c r="E59" s="888"/>
      <c r="F59" s="888"/>
      <c r="G59" s="888"/>
      <c r="H59" s="888"/>
      <c r="I59" s="888"/>
      <c r="J59" s="888"/>
      <c r="K59" s="888"/>
      <c r="L59" s="888"/>
      <c r="M59" s="888"/>
      <c r="N59" s="39"/>
    </row>
    <row r="60" spans="2:14" ht="14.1">
      <c r="B60" s="714"/>
      <c r="C60" s="158"/>
      <c r="D60" s="158"/>
      <c r="E60" s="158"/>
      <c r="F60" s="158"/>
      <c r="G60" s="158"/>
      <c r="H60" s="158"/>
      <c r="I60" s="158"/>
      <c r="J60" s="37"/>
      <c r="K60" s="37"/>
      <c r="L60" s="37"/>
      <c r="M60" s="37"/>
    </row>
    <row r="61" spans="2:14">
      <c r="B61" s="714"/>
      <c r="D61" s="72"/>
      <c r="E61" s="72"/>
      <c r="G61" s="72"/>
      <c r="H61" s="72"/>
      <c r="I61" s="72"/>
      <c r="J61" s="72"/>
      <c r="K61" s="72"/>
      <c r="L61" s="72"/>
      <c r="M61" s="72"/>
    </row>
    <row r="62" spans="2:14">
      <c r="B62" s="714"/>
      <c r="D62" s="72"/>
      <c r="E62" s="72"/>
      <c r="G62" s="72"/>
      <c r="H62" s="72"/>
      <c r="I62" s="72"/>
      <c r="J62" s="72"/>
      <c r="K62" s="72"/>
      <c r="L62" s="72"/>
      <c r="M62" s="72"/>
    </row>
    <row r="63" spans="2:14">
      <c r="B63" s="714"/>
      <c r="D63" s="72"/>
      <c r="E63" s="72"/>
      <c r="G63" s="72"/>
      <c r="H63" s="72"/>
      <c r="I63" s="72"/>
      <c r="J63" s="72"/>
      <c r="K63" s="72"/>
      <c r="L63" s="72"/>
      <c r="M63" s="72"/>
    </row>
    <row r="64" spans="2:14">
      <c r="B64" s="714"/>
      <c r="D64" s="72"/>
      <c r="E64" s="72"/>
      <c r="G64" s="72"/>
      <c r="H64" s="72"/>
      <c r="I64" s="72"/>
      <c r="J64" s="72"/>
      <c r="K64" s="72"/>
      <c r="L64" s="72"/>
      <c r="M64" s="72"/>
    </row>
    <row r="65" spans="2:13">
      <c r="B65" s="714"/>
      <c r="D65" s="72"/>
      <c r="E65" s="72"/>
      <c r="G65" s="72"/>
      <c r="H65" s="72"/>
      <c r="I65" s="72"/>
      <c r="J65" s="72"/>
      <c r="K65" s="72"/>
      <c r="L65" s="72"/>
      <c r="M65" s="72"/>
    </row>
    <row r="66" spans="2:13">
      <c r="D66" s="72"/>
      <c r="E66" s="72"/>
      <c r="G66" s="72"/>
      <c r="H66" s="72"/>
      <c r="I66" s="72"/>
      <c r="J66" s="72"/>
      <c r="K66" s="72"/>
      <c r="L66" s="72"/>
      <c r="M66" s="72"/>
    </row>
    <row r="69" spans="2:13" ht="39" customHeight="1">
      <c r="B69" s="889"/>
      <c r="C69" s="889"/>
      <c r="D69" s="890"/>
      <c r="E69" s="890"/>
      <c r="F69" s="890"/>
      <c r="G69" s="890"/>
      <c r="H69" s="890"/>
      <c r="I69" s="890"/>
      <c r="J69" s="890"/>
      <c r="K69" s="890"/>
      <c r="L69" s="890"/>
    </row>
  </sheetData>
  <protectedRanges>
    <protectedRange name="FY20_1_2" sqref="J20 J26 J22:J23 J4:J5 J15:J18 J44:J51 J35:J37 J9 N6:N8"/>
    <protectedRange name="FY20_3_2" sqref="I26 H14 H22:I23 H4:I5 H15:I18 H44:I51 H35:I37 H9:I9 H20:I20 G32:H34"/>
    <protectedRange name="FY20_3_2_1" sqref="H56:M57 I14:N14 G22:G31 H12:N13 I24:M25 F17:F34 F42:F43 F50 F56:F57 F10:F13 F38:F40 F6:M8 G21:M21 G10:N11 H24:H31 G17 G19:M19 I27:M34"/>
    <protectedRange name="FY20_3_2_1_2" sqref="I41:M41"/>
    <protectedRange name="FY20_3_2_1_15_12_1" sqref="G39:M40 G38"/>
    <protectedRange name="FY20_3_2_1_15_17_1" sqref="G42:M43"/>
    <protectedRange name="FY20_3_2_1_1" sqref="H38"/>
    <protectedRange name="FY20_3_2_1_3" sqref="I38"/>
    <protectedRange name="FY20_3_2_1_4" sqref="J38"/>
    <protectedRange name="FY20_3_2_1_5" sqref="K38"/>
    <protectedRange name="FY20_3_2_1_7" sqref="L38"/>
    <protectedRange name="FY20_3_2_1_8" sqref="M38"/>
    <protectedRange name="FY20_3_2_1_15_21" sqref="F52:M55"/>
  </protectedRanges>
  <mergeCells count="3">
    <mergeCell ref="B59:M59"/>
    <mergeCell ref="B69:L69"/>
    <mergeCell ref="B34:H34"/>
  </mergeCells>
  <hyperlinks>
    <hyperlink ref="B22" r:id="rId1" display="Water outflows / discharges (GRESB Categories)"/>
  </hyperlinks>
  <pageMargins left="0.7" right="0.7" top="0.75" bottom="0.75" header="0.3" footer="0.3"/>
  <pageSetup paperSize="9" scale="29" orientation="portrait" r:id="rId2"/>
  <headerFooter>
    <oddFooter><![CDATA[&L_x000D_&1#&"Calibri"&8&K000000 Unclassified]]></oddFooter>
  </headerFooter>
  <ignoredErrors>
    <ignoredError sqref="G33:H33" formulaRange="1"/>
  </ignoredError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7">
    <tabColor theme="5" tint="0.799981688894314"/>
    <pageSetUpPr fitToPage="1"/>
  </sheetPr>
  <dimension ref="B1:M48"/>
  <sheetViews>
    <sheetView showGridLines="0" topLeftCell="A25" zoomScale="40" zoomScaleNormal="70" workbookViewId="0">
      <selection activeCell="AC14" sqref="AC14"/>
    </sheetView>
  </sheetViews>
  <sheetFormatPr defaultColWidth="8.5703125" defaultRowHeight="15.6"/>
  <cols>
    <col min="1" max="1" width="4.42578125" style="37" customWidth="1"/>
    <col min="2" max="2" width="72.42578125" style="37" customWidth="1"/>
    <col min="3" max="3" width="20.5703125" style="37" customWidth="1"/>
    <col min="4" max="4" width="11.42578125" style="40" customWidth="1"/>
    <col min="5" max="5" width="15.42578125" style="40" customWidth="1"/>
    <col min="6" max="6" width="21.5703125" style="72" customWidth="1"/>
    <col min="7" max="12" width="21.5703125" style="29" customWidth="1"/>
    <col min="13" max="13" width="15.5703125" style="49" customWidth="1"/>
    <col min="14" max="14" width="10.42578125" style="37" bestFit="1" customWidth="1"/>
    <col min="15" max="18" width="8.5703125" style="37" bestFit="1" customWidth="1"/>
    <col min="19" max="16384" width="8.5703125" style="37"/>
  </cols>
  <sheetData>
    <row r="1" spans="2:13" ht="24.6" customHeight="1"/>
    <row r="2" spans="2:13" ht="81" customHeight="1">
      <c r="B2" s="801"/>
      <c r="C2" s="385" t="s">
        <v>306</v>
      </c>
      <c r="D2" s="378"/>
      <c r="E2" s="378"/>
      <c r="F2" s="510"/>
      <c r="G2" s="378"/>
      <c r="H2" s="378"/>
      <c r="I2" s="378"/>
      <c r="J2" s="378"/>
      <c r="K2" s="378"/>
      <c r="L2" s="318"/>
    </row>
    <row r="3" spans="2:13" ht="25.5" customHeight="1">
      <c r="B3" s="74"/>
      <c r="C3" s="74"/>
      <c r="D3" s="74"/>
      <c r="E3" s="74"/>
      <c r="F3" s="74"/>
      <c r="G3" s="12"/>
      <c r="H3" s="12"/>
      <c r="I3" s="12"/>
    </row>
    <row r="4" spans="2:13" ht="26.85" customHeight="1">
      <c r="B4" s="6" t="s">
        <v>253</v>
      </c>
      <c r="C4" s="6"/>
      <c r="D4" s="7" t="s">
        <v>10</v>
      </c>
      <c r="E4" s="7"/>
      <c r="F4" s="8" t="s">
        <v>11</v>
      </c>
      <c r="G4" s="9" t="s">
        <v>12</v>
      </c>
      <c r="H4" s="9" t="s">
        <v>13</v>
      </c>
      <c r="I4" s="9" t="s">
        <v>14</v>
      </c>
      <c r="J4" s="9" t="s">
        <v>15</v>
      </c>
      <c r="K4" s="9" t="s">
        <v>16</v>
      </c>
      <c r="L4" s="9" t="s">
        <v>17</v>
      </c>
      <c r="M4" s="94"/>
    </row>
    <row r="5" spans="2:13" ht="26.85" customHeight="1">
      <c r="B5" s="267" t="s">
        <v>254</v>
      </c>
      <c r="C5" s="267"/>
      <c r="D5" s="271"/>
      <c r="E5" s="271"/>
      <c r="F5" s="269"/>
      <c r="G5" s="445"/>
      <c r="H5" s="277"/>
      <c r="I5" s="230"/>
      <c r="J5" s="277"/>
      <c r="K5" s="277"/>
      <c r="L5" s="277"/>
      <c r="M5" s="73"/>
    </row>
    <row r="6" spans="2:13" ht="26.85" customHeight="1">
      <c r="B6" s="400" t="s">
        <v>255</v>
      </c>
      <c r="C6" s="400"/>
      <c r="D6" s="284" t="s">
        <v>256</v>
      </c>
      <c r="E6" s="284"/>
      <c r="F6" s="312">
        <f>'GROUP Environment'!F6*'PLUS ES Emissions'!F$46</f>
        <v>63.344262295081968</v>
      </c>
      <c r="G6" s="482">
        <f>'GROUP Environment'!G6*'PLUS ES Emissions'!G$46</f>
        <v>88.746100587851075</v>
      </c>
      <c r="H6" s="482">
        <f>'GROUP Environment'!H6*'PLUS ES Emissions'!H$46</f>
        <v>73.009289617486331</v>
      </c>
      <c r="I6" s="482">
        <f>'GROUP Environment'!I6*'PLUS ES Emissions'!I$46</f>
        <v>83.693977591036415</v>
      </c>
      <c r="J6" s="482">
        <f>'GROUP Environment'!J6*'PLUS ES Emissions'!J$46</f>
        <v>82.054643082754254</v>
      </c>
      <c r="K6" s="482">
        <f>'GROUP Environment'!K6*'PLUS ES Emissions'!K$46</f>
        <v>95.265334443519293</v>
      </c>
      <c r="L6" s="482">
        <f>'GROUP Environment'!L6*'PLUS ES Emissions'!L$46</f>
        <v>174.91208499335988</v>
      </c>
      <c r="M6" s="73"/>
    </row>
    <row r="7" spans="2:13" ht="26.85" customHeight="1">
      <c r="B7" s="400" t="s">
        <v>257</v>
      </c>
      <c r="C7" s="400"/>
      <c r="D7" s="284" t="s">
        <v>258</v>
      </c>
      <c r="E7" s="284"/>
      <c r="F7" s="312">
        <f>'GROUP Environment'!F7*'PLUS ES Emissions'!F$46</f>
        <v>2.6835101253616203</v>
      </c>
      <c r="G7" s="482">
        <f>'GROUP Environment'!G7*'PLUS ES Emissions'!G$46</f>
        <v>7.1818419333768784</v>
      </c>
      <c r="H7" s="482">
        <f>'GROUP Environment'!H7*'PLUS ES Emissions'!H$46</f>
        <v>7.3713114754098363</v>
      </c>
      <c r="I7" s="482">
        <f>'GROUP Environment'!I7*'PLUS ES Emissions'!I$46</f>
        <v>10.095238095238095</v>
      </c>
      <c r="J7" s="482">
        <f>'GROUP Environment'!J7*'PLUS ES Emissions'!J$46</f>
        <v>7.4463044851547693</v>
      </c>
      <c r="K7" s="482">
        <f>'GROUP Environment'!K7*'PLUS ES Emissions'!K$46</f>
        <v>6.292533999444907</v>
      </c>
      <c r="L7" s="482">
        <f>'GROUP Environment'!L7*'PLUS ES Emissions'!L$46</f>
        <v>8.9806108897742369</v>
      </c>
      <c r="M7" s="73"/>
    </row>
    <row r="8" spans="2:13" ht="26.85" customHeight="1">
      <c r="B8" s="400" t="s">
        <v>259</v>
      </c>
      <c r="C8" s="400"/>
      <c r="D8" s="284" t="s">
        <v>256</v>
      </c>
      <c r="E8" s="284"/>
      <c r="F8" s="312">
        <f>'GROUP Environment'!F8*'PLUS ES Emissions'!F$46</f>
        <v>1.5434522661523626</v>
      </c>
      <c r="G8" s="482">
        <f>'GROUP Environment'!G8*'PLUS ES Emissions'!G$46</f>
        <v>3.0581841933376883</v>
      </c>
      <c r="H8" s="482">
        <f>'GROUP Environment'!H8*'PLUS ES Emissions'!H$46</f>
        <v>1.9418032786885244</v>
      </c>
      <c r="I8" s="482">
        <f>'GROUP Environment'!I8*'PLUS ES Emissions'!I$46</f>
        <v>2.3753501400560224</v>
      </c>
      <c r="J8" s="482">
        <f>'GROUP Environment'!J8*'PLUS ES Emissions'!J$46</f>
        <v>2.3973468098547062</v>
      </c>
      <c r="K8" s="482">
        <f>'GROUP Environment'!K8*'PLUS ES Emissions'!K$46</f>
        <v>2.571468220927005</v>
      </c>
      <c r="L8" s="482">
        <f>'GROUP Environment'!L8*'PLUS ES Emissions'!L$46</f>
        <v>6.3367861885790173</v>
      </c>
      <c r="M8" s="73"/>
    </row>
    <row r="9" spans="2:13" ht="26.85" customHeight="1">
      <c r="B9" s="268" t="s">
        <v>260</v>
      </c>
      <c r="C9" s="268"/>
      <c r="D9" s="284"/>
      <c r="E9" s="284"/>
      <c r="F9" s="269"/>
      <c r="G9" s="482"/>
      <c r="H9" s="277"/>
      <c r="I9" s="230"/>
      <c r="J9" s="477"/>
      <c r="K9" s="477"/>
      <c r="L9" s="477"/>
      <c r="M9" s="73"/>
    </row>
    <row r="10" spans="2:13" ht="26.85" customHeight="1">
      <c r="B10" s="400" t="s">
        <v>319</v>
      </c>
      <c r="C10" s="400"/>
      <c r="D10" s="284" t="s">
        <v>31</v>
      </c>
      <c r="E10" s="284"/>
      <c r="F10" s="713">
        <f>'GROUP Environment'!F10</f>
        <v>0.17799999999999999</v>
      </c>
      <c r="G10" s="274">
        <v>0.19</v>
      </c>
      <c r="H10" s="274">
        <v>0.22</v>
      </c>
      <c r="I10" s="227" t="s">
        <v>23</v>
      </c>
      <c r="J10" s="227" t="s">
        <v>23</v>
      </c>
      <c r="K10" s="227" t="s">
        <v>23</v>
      </c>
      <c r="L10" s="227" t="s">
        <v>23</v>
      </c>
      <c r="M10" s="153"/>
    </row>
    <row r="11" spans="2:13" ht="26.85" customHeight="1">
      <c r="B11" s="400" t="s">
        <v>320</v>
      </c>
      <c r="C11" s="400"/>
      <c r="D11" s="284" t="s">
        <v>31</v>
      </c>
      <c r="E11" s="284"/>
      <c r="F11" s="713">
        <f>'GROUP Environment'!F11</f>
        <v>0.25900000000000001</v>
      </c>
      <c r="G11" s="274">
        <v>0.22</v>
      </c>
      <c r="H11" s="274">
        <v>0.27</v>
      </c>
      <c r="I11" s="227" t="s">
        <v>23</v>
      </c>
      <c r="J11" s="227" t="s">
        <v>23</v>
      </c>
      <c r="K11" s="227" t="s">
        <v>23</v>
      </c>
      <c r="L11" s="227" t="s">
        <v>23</v>
      </c>
      <c r="M11" s="153"/>
    </row>
    <row r="12" spans="2:13" ht="26.85" customHeight="1">
      <c r="B12" s="730" t="s">
        <v>321</v>
      </c>
      <c r="C12" s="728"/>
      <c r="D12" s="122"/>
      <c r="E12" s="122"/>
      <c r="F12" s="731"/>
      <c r="G12" s="729"/>
      <c r="H12" s="729"/>
      <c r="I12" s="22"/>
      <c r="J12" s="22"/>
      <c r="K12" s="22"/>
      <c r="L12" s="22"/>
      <c r="M12" s="153"/>
    </row>
    <row r="13" spans="2:13" ht="50.1" customHeight="1">
      <c r="B13" s="136"/>
      <c r="C13" s="136"/>
      <c r="D13" s="17"/>
      <c r="E13" s="17"/>
      <c r="F13" s="83"/>
      <c r="G13" s="177"/>
      <c r="H13" s="20"/>
      <c r="I13" s="20"/>
      <c r="J13" s="20"/>
      <c r="K13" s="56"/>
      <c r="L13" s="20"/>
      <c r="M13" s="178"/>
    </row>
    <row r="14" spans="2:13" ht="26.85" customHeight="1">
      <c r="B14" s="6" t="s">
        <v>311</v>
      </c>
      <c r="C14" s="6"/>
      <c r="D14" s="7" t="s">
        <v>10</v>
      </c>
      <c r="E14" s="7"/>
      <c r="F14" s="8" t="s">
        <v>11</v>
      </c>
      <c r="G14" s="179" t="s">
        <v>12</v>
      </c>
      <c r="H14" s="9" t="s">
        <v>13</v>
      </c>
      <c r="I14" s="9" t="s">
        <v>14</v>
      </c>
      <c r="J14" s="9" t="s">
        <v>15</v>
      </c>
      <c r="K14" s="9" t="s">
        <v>16</v>
      </c>
      <c r="L14" s="9" t="s">
        <v>17</v>
      </c>
      <c r="M14" s="94"/>
    </row>
    <row r="15" spans="2:13" ht="26.85" customHeight="1">
      <c r="B15" s="267" t="s">
        <v>268</v>
      </c>
      <c r="C15" s="267"/>
      <c r="D15" s="271"/>
      <c r="E15" s="271"/>
      <c r="F15" s="269"/>
      <c r="G15" s="482"/>
      <c r="H15" s="277"/>
      <c r="I15" s="230"/>
      <c r="J15" s="277"/>
      <c r="K15" s="277"/>
      <c r="L15" s="277"/>
      <c r="M15" s="73"/>
    </row>
    <row r="16" spans="2:13" ht="26.85" customHeight="1">
      <c r="B16" s="400" t="s">
        <v>269</v>
      </c>
      <c r="C16" s="400"/>
      <c r="D16" s="284" t="s">
        <v>258</v>
      </c>
      <c r="E16" s="284"/>
      <c r="F16" s="579">
        <f>'GROUP Environment'!F17*'PLUS ES Emissions'!F46</f>
        <v>1907.7338476374157</v>
      </c>
      <c r="G16" s="222">
        <f>'GROUP Environment'!G17*'PLUS ES Emissions'!G46</f>
        <v>1750.7119529719139</v>
      </c>
      <c r="H16" s="222">
        <f>'GROUP Environment'!H17*'PLUS ES Emissions'!H46</f>
        <v>1709.0696721311476</v>
      </c>
      <c r="I16" s="222">
        <f>'GROUP Environment'!I17*'PLUS ES Emissions'!I46</f>
        <v>2067.8165266106444</v>
      </c>
      <c r="J16" s="222">
        <f>'GROUP Environment'!J17*'PLUS ES Emissions'!J46</f>
        <v>6313.0859128237516</v>
      </c>
      <c r="K16" s="222">
        <f>'GROUP Environment'!K17*'PLUS ES Emissions'!K46</f>
        <v>5879.2234249236744</v>
      </c>
      <c r="L16" s="222">
        <f>'GROUP Environment'!L17*'PLUS ES Emissions'!L46</f>
        <v>4346.909428950863</v>
      </c>
      <c r="M16" s="118"/>
    </row>
    <row r="17" spans="2:13" ht="26.45" customHeight="1">
      <c r="B17" s="268" t="s">
        <v>270</v>
      </c>
      <c r="C17" s="268"/>
      <c r="D17" s="284"/>
      <c r="E17" s="284"/>
      <c r="F17" s="579"/>
      <c r="G17" s="222"/>
      <c r="H17" s="222"/>
      <c r="I17" s="222"/>
      <c r="J17" s="222"/>
      <c r="K17" s="222"/>
      <c r="L17" s="222"/>
      <c r="M17" s="791"/>
    </row>
    <row r="18" spans="2:13" ht="26.1" customHeight="1">
      <c r="B18" s="400" t="s">
        <v>314</v>
      </c>
      <c r="C18" s="400"/>
      <c r="D18" s="284" t="s">
        <v>258</v>
      </c>
      <c r="E18" s="284"/>
      <c r="F18" s="579">
        <f>'GROUP Environment'!F19*'PLUS ES Emissions'!F46</f>
        <v>2025.0723240115719</v>
      </c>
      <c r="G18" s="222">
        <f>'GROUP Environment'!G19*'PLUS ES Emissions'!G46</f>
        <v>2547.3546701502287</v>
      </c>
      <c r="H18" s="222">
        <f>'GROUP Environment'!H19*'PLUS ES Emissions'!H46</f>
        <v>2356.5573770491806</v>
      </c>
      <c r="I18" s="222">
        <f>'GROUP Environment'!I19*'PLUS ES Emissions'!I46</f>
        <v>2783.6134453781515</v>
      </c>
      <c r="J18" s="222">
        <f>'GROUP Environment'!J19*'PLUS ES Emissions'!J46</f>
        <v>2588.0448515476942</v>
      </c>
      <c r="K18" s="222">
        <f>'GROUP Environment'!K19*'PLUS ES Emissions'!K46</f>
        <v>1452.1232306411323</v>
      </c>
      <c r="L18" s="222">
        <f>'GROUP Environment'!L19*'PLUS ES Emissions'!L46</f>
        <v>2014.3426294820717</v>
      </c>
      <c r="M18" s="792"/>
    </row>
    <row r="19" spans="2:13" ht="26.85" customHeight="1">
      <c r="B19" s="892" t="s">
        <v>322</v>
      </c>
      <c r="C19" s="892"/>
      <c r="D19" s="892"/>
      <c r="E19" s="892"/>
      <c r="F19" s="892"/>
      <c r="G19" s="892"/>
      <c r="H19" s="892"/>
      <c r="I19" s="791"/>
      <c r="J19" s="791"/>
      <c r="K19" s="791"/>
      <c r="L19" s="791"/>
      <c r="M19" s="792"/>
    </row>
    <row r="20" spans="2:13" ht="50.1" customHeight="1">
      <c r="B20" s="17"/>
      <c r="C20" s="31"/>
      <c r="D20" s="17"/>
      <c r="E20" s="17"/>
      <c r="F20" s="719"/>
      <c r="G20" s="20"/>
      <c r="H20" s="20"/>
      <c r="I20" s="20"/>
      <c r="J20" s="20"/>
      <c r="K20" s="56"/>
      <c r="L20" s="20"/>
      <c r="M20" s="137"/>
    </row>
    <row r="21" spans="2:13" ht="26.85" customHeight="1">
      <c r="B21" s="6" t="s">
        <v>323</v>
      </c>
      <c r="C21" s="6"/>
      <c r="D21" s="7" t="s">
        <v>10</v>
      </c>
      <c r="E21" s="7"/>
      <c r="F21" s="8" t="s">
        <v>11</v>
      </c>
      <c r="G21" s="9" t="s">
        <v>12</v>
      </c>
      <c r="H21" s="9" t="s">
        <v>13</v>
      </c>
      <c r="I21" s="9" t="s">
        <v>14</v>
      </c>
      <c r="J21" s="9" t="s">
        <v>15</v>
      </c>
      <c r="K21" s="9" t="s">
        <v>16</v>
      </c>
      <c r="L21" s="9" t="s">
        <v>17</v>
      </c>
      <c r="M21" s="94"/>
    </row>
    <row r="22" spans="2:13" ht="26.85" customHeight="1">
      <c r="B22" s="284" t="s">
        <v>324</v>
      </c>
      <c r="C22" s="284"/>
      <c r="D22" s="284" t="s">
        <v>31</v>
      </c>
      <c r="E22" s="284"/>
      <c r="F22" s="646">
        <v>1</v>
      </c>
      <c r="G22" s="274">
        <v>1</v>
      </c>
      <c r="H22" s="478">
        <v>1</v>
      </c>
      <c r="I22" s="467">
        <v>1</v>
      </c>
      <c r="J22" s="483">
        <v>1</v>
      </c>
      <c r="K22" s="483">
        <v>1</v>
      </c>
      <c r="L22" s="483">
        <v>1</v>
      </c>
      <c r="M22" s="171"/>
    </row>
    <row r="23" spans="2:13" ht="50.1" customHeight="1">
      <c r="B23" s="180"/>
      <c r="C23" s="180"/>
      <c r="D23" s="122"/>
      <c r="E23" s="122"/>
      <c r="F23" s="75"/>
      <c r="G23" s="893"/>
      <c r="H23" s="893"/>
      <c r="I23" s="893"/>
      <c r="J23" s="143"/>
      <c r="K23" s="143"/>
      <c r="L23" s="143"/>
      <c r="M23" s="73"/>
    </row>
    <row r="24" spans="2:13" ht="26.85" customHeight="1">
      <c r="B24" s="6" t="s">
        <v>287</v>
      </c>
      <c r="C24" s="6"/>
      <c r="D24" s="7" t="s">
        <v>10</v>
      </c>
      <c r="E24" s="7"/>
      <c r="F24" s="8" t="s">
        <v>11</v>
      </c>
      <c r="G24" s="9" t="s">
        <v>12</v>
      </c>
      <c r="H24" s="9" t="s">
        <v>13</v>
      </c>
      <c r="I24" s="9" t="s">
        <v>14</v>
      </c>
      <c r="J24" s="9" t="s">
        <v>15</v>
      </c>
      <c r="K24" s="9" t="s">
        <v>16</v>
      </c>
      <c r="L24" s="9" t="s">
        <v>17</v>
      </c>
      <c r="M24" s="94"/>
    </row>
    <row r="25" spans="2:13" ht="26.85" customHeight="1">
      <c r="B25" s="263" t="s">
        <v>288</v>
      </c>
      <c r="C25" s="225"/>
      <c r="D25" s="223"/>
      <c r="E25" s="223"/>
      <c r="F25" s="269"/>
      <c r="G25" s="277"/>
      <c r="H25" s="277"/>
      <c r="I25" s="277"/>
      <c r="J25" s="277"/>
      <c r="K25" s="277"/>
      <c r="L25" s="277"/>
      <c r="M25" s="73"/>
    </row>
    <row r="26" spans="2:13" ht="26.85" customHeight="1">
      <c r="B26" s="393" t="s">
        <v>289</v>
      </c>
      <c r="C26" s="397"/>
      <c r="D26" s="224" t="s">
        <v>290</v>
      </c>
      <c r="E26" s="224"/>
      <c r="F26" s="579">
        <v>0</v>
      </c>
      <c r="G26" s="227">
        <v>0</v>
      </c>
      <c r="H26" s="227">
        <v>0</v>
      </c>
      <c r="I26" s="227">
        <v>0</v>
      </c>
      <c r="J26" s="227">
        <v>0</v>
      </c>
      <c r="K26" s="227">
        <v>0</v>
      </c>
      <c r="L26" s="227">
        <v>0</v>
      </c>
      <c r="M26" s="73"/>
    </row>
    <row r="27" spans="2:13" ht="26.85" customHeight="1">
      <c r="B27" s="656" t="s">
        <v>291</v>
      </c>
      <c r="C27" s="394"/>
      <c r="D27" s="284" t="s">
        <v>25</v>
      </c>
      <c r="E27" s="224"/>
      <c r="F27" s="579">
        <v>0</v>
      </c>
      <c r="G27" s="227">
        <v>0</v>
      </c>
      <c r="H27" s="227">
        <v>0</v>
      </c>
      <c r="I27" s="227">
        <v>0</v>
      </c>
      <c r="J27" s="227">
        <v>0</v>
      </c>
      <c r="K27" s="227">
        <v>0</v>
      </c>
      <c r="L27" s="227">
        <v>0</v>
      </c>
      <c r="M27" s="73"/>
    </row>
    <row r="28" spans="2:13" ht="26.85" customHeight="1">
      <c r="B28" s="388" t="s">
        <v>292</v>
      </c>
      <c r="C28" s="386"/>
      <c r="D28" s="284" t="s">
        <v>25</v>
      </c>
      <c r="E28" s="224"/>
      <c r="F28" s="579">
        <v>0</v>
      </c>
      <c r="G28" s="227">
        <v>0</v>
      </c>
      <c r="H28" s="227">
        <v>0</v>
      </c>
      <c r="I28" s="227">
        <v>0</v>
      </c>
      <c r="J28" s="227">
        <v>0</v>
      </c>
      <c r="K28" s="227">
        <v>0</v>
      </c>
      <c r="L28" s="227">
        <v>0</v>
      </c>
      <c r="M28" s="73"/>
    </row>
    <row r="29" spans="2:13" ht="26.85" customHeight="1">
      <c r="B29" s="263" t="s">
        <v>293</v>
      </c>
      <c r="C29" s="225"/>
      <c r="D29" s="284"/>
      <c r="E29" s="224"/>
      <c r="F29" s="269"/>
      <c r="G29" s="277"/>
      <c r="H29" s="277"/>
      <c r="I29" s="277"/>
      <c r="J29" s="277"/>
      <c r="K29" s="277"/>
      <c r="L29" s="277"/>
      <c r="M29" s="73"/>
    </row>
    <row r="30" spans="2:13" ht="26.85" customHeight="1">
      <c r="B30" s="656" t="s">
        <v>294</v>
      </c>
      <c r="C30" s="394"/>
      <c r="D30" s="284" t="s">
        <v>25</v>
      </c>
      <c r="E30" s="224"/>
      <c r="F30" s="579">
        <v>0</v>
      </c>
      <c r="G30" s="227">
        <v>0</v>
      </c>
      <c r="H30" s="227">
        <v>0</v>
      </c>
      <c r="I30" s="227">
        <v>0</v>
      </c>
      <c r="J30" s="227">
        <v>0</v>
      </c>
      <c r="K30" s="227">
        <v>0</v>
      </c>
      <c r="L30" s="227">
        <v>0</v>
      </c>
      <c r="M30" s="73"/>
    </row>
    <row r="31" spans="2:13" ht="26.85" customHeight="1">
      <c r="B31" s="388" t="s">
        <v>295</v>
      </c>
      <c r="C31" s="386"/>
      <c r="D31" s="284" t="s">
        <v>25</v>
      </c>
      <c r="E31" s="224"/>
      <c r="F31" s="579">
        <v>0</v>
      </c>
      <c r="G31" s="227">
        <v>0</v>
      </c>
      <c r="H31" s="227">
        <v>0</v>
      </c>
      <c r="I31" s="227">
        <v>0</v>
      </c>
      <c r="J31" s="227">
        <v>0</v>
      </c>
      <c r="K31" s="227">
        <v>0</v>
      </c>
      <c r="L31" s="227">
        <v>0</v>
      </c>
      <c r="M31" s="73"/>
    </row>
    <row r="32" spans="2:13" ht="50.1" customHeight="1">
      <c r="B32" s="48"/>
      <c r="C32" s="48"/>
      <c r="D32" s="18"/>
      <c r="E32" s="18"/>
      <c r="F32" s="176"/>
      <c r="G32" s="175"/>
      <c r="H32" s="175"/>
      <c r="I32" s="175"/>
      <c r="J32" s="175"/>
      <c r="K32" s="175"/>
      <c r="L32" s="175"/>
      <c r="M32" s="73"/>
    </row>
    <row r="33" spans="2:13" ht="26.85" customHeight="1">
      <c r="B33" s="6" t="s">
        <v>298</v>
      </c>
      <c r="C33" s="6"/>
      <c r="D33" s="7" t="s">
        <v>10</v>
      </c>
      <c r="E33" s="7"/>
      <c r="F33" s="8" t="s">
        <v>11</v>
      </c>
      <c r="G33" s="9" t="s">
        <v>12</v>
      </c>
      <c r="H33" s="9" t="s">
        <v>13</v>
      </c>
      <c r="I33" s="9" t="s">
        <v>14</v>
      </c>
      <c r="J33" s="9" t="s">
        <v>15</v>
      </c>
      <c r="K33" s="9" t="s">
        <v>16</v>
      </c>
      <c r="L33" s="9" t="s">
        <v>17</v>
      </c>
      <c r="M33" s="94"/>
    </row>
    <row r="34" spans="2:13" ht="26.85" customHeight="1">
      <c r="B34" s="268" t="s">
        <v>299</v>
      </c>
      <c r="C34" s="268"/>
      <c r="D34" s="284"/>
      <c r="E34" s="284"/>
      <c r="F34" s="269"/>
      <c r="G34" s="445"/>
      <c r="H34" s="277"/>
      <c r="I34" s="230"/>
      <c r="J34" s="477"/>
      <c r="K34" s="477"/>
      <c r="L34" s="477"/>
      <c r="M34" s="174"/>
    </row>
    <row r="35" spans="2:13" ht="26.85" customHeight="1">
      <c r="B35" s="400" t="s">
        <v>300</v>
      </c>
      <c r="C35" s="400"/>
      <c r="D35" s="284" t="s">
        <v>25</v>
      </c>
      <c r="E35" s="224"/>
      <c r="F35" s="579">
        <v>0</v>
      </c>
      <c r="G35" s="293">
        <v>0</v>
      </c>
      <c r="H35" s="277">
        <v>0</v>
      </c>
      <c r="I35" s="230">
        <v>0</v>
      </c>
      <c r="J35" s="477">
        <v>0</v>
      </c>
      <c r="K35" s="477">
        <v>0</v>
      </c>
      <c r="L35" s="477">
        <v>0</v>
      </c>
      <c r="M35" s="73"/>
    </row>
    <row r="36" spans="2:13" ht="26.85" customHeight="1">
      <c r="B36" s="268" t="s">
        <v>301</v>
      </c>
      <c r="C36" s="268"/>
      <c r="D36" s="284"/>
      <c r="E36" s="284"/>
      <c r="F36" s="269"/>
      <c r="G36" s="293"/>
      <c r="H36" s="277"/>
      <c r="I36" s="230"/>
      <c r="J36" s="477"/>
      <c r="K36" s="477"/>
      <c r="L36" s="477"/>
      <c r="M36" s="73"/>
    </row>
    <row r="37" spans="2:13" ht="26.85" customHeight="1">
      <c r="B37" s="400" t="s">
        <v>302</v>
      </c>
      <c r="C37" s="400"/>
      <c r="D37" s="284" t="s">
        <v>25</v>
      </c>
      <c r="E37" s="224"/>
      <c r="F37" s="579">
        <v>0</v>
      </c>
      <c r="G37" s="293">
        <v>0</v>
      </c>
      <c r="H37" s="277">
        <v>0</v>
      </c>
      <c r="I37" s="230">
        <v>0</v>
      </c>
      <c r="J37" s="477">
        <v>0</v>
      </c>
      <c r="K37" s="477">
        <v>0</v>
      </c>
      <c r="L37" s="477">
        <v>0</v>
      </c>
      <c r="M37" s="73"/>
    </row>
    <row r="38" spans="2:13" ht="26.85" customHeight="1">
      <c r="B38" s="401" t="s">
        <v>303</v>
      </c>
      <c r="C38" s="400"/>
      <c r="D38" s="284" t="s">
        <v>25</v>
      </c>
      <c r="E38" s="224"/>
      <c r="F38" s="579">
        <v>0</v>
      </c>
      <c r="G38" s="293">
        <v>0</v>
      </c>
      <c r="H38" s="277">
        <v>0</v>
      </c>
      <c r="I38" s="230">
        <v>0</v>
      </c>
      <c r="J38" s="477">
        <v>0</v>
      </c>
      <c r="K38" s="477">
        <v>0</v>
      </c>
      <c r="L38" s="477">
        <v>0</v>
      </c>
      <c r="M38" s="73"/>
    </row>
    <row r="39" spans="2:13" ht="26.85" customHeight="1">
      <c r="B39" s="400" t="s">
        <v>304</v>
      </c>
      <c r="C39" s="400"/>
      <c r="D39" s="284" t="s">
        <v>25</v>
      </c>
      <c r="E39" s="224"/>
      <c r="F39" s="579">
        <v>0</v>
      </c>
      <c r="G39" s="293">
        <v>0</v>
      </c>
      <c r="H39" s="277">
        <v>0</v>
      </c>
      <c r="I39" s="230">
        <v>0</v>
      </c>
      <c r="J39" s="477">
        <v>0</v>
      </c>
      <c r="K39" s="477">
        <v>0</v>
      </c>
      <c r="L39" s="477">
        <v>0</v>
      </c>
      <c r="M39" s="73"/>
    </row>
    <row r="40" spans="2:13" ht="26.85" customHeight="1">
      <c r="B40" s="388" t="s">
        <v>305</v>
      </c>
      <c r="C40" s="386"/>
      <c r="D40" s="284" t="s">
        <v>25</v>
      </c>
      <c r="E40" s="224"/>
      <c r="F40" s="579">
        <v>0</v>
      </c>
      <c r="G40" s="293">
        <v>1</v>
      </c>
      <c r="H40" s="277">
        <v>1</v>
      </c>
      <c r="I40" s="230">
        <v>0</v>
      </c>
      <c r="J40" s="477">
        <v>1</v>
      </c>
      <c r="K40" s="477">
        <v>0</v>
      </c>
      <c r="L40" s="477">
        <v>0</v>
      </c>
      <c r="M40" s="73"/>
    </row>
    <row r="41" spans="2:13" ht="26.85" customHeight="1">
      <c r="B41" s="894"/>
      <c r="C41" s="894"/>
      <c r="D41" s="825"/>
      <c r="E41" s="825"/>
      <c r="F41" s="825"/>
      <c r="G41" s="825"/>
      <c r="H41" s="825"/>
      <c r="I41" s="825"/>
      <c r="J41" s="825"/>
      <c r="K41" s="825"/>
      <c r="L41" s="825"/>
      <c r="M41" s="825"/>
    </row>
    <row r="42" spans="2:13">
      <c r="B42" s="181"/>
      <c r="C42" s="181"/>
      <c r="D42" s="122"/>
      <c r="E42" s="122"/>
      <c r="F42" s="75"/>
      <c r="G42" s="143"/>
      <c r="H42" s="143"/>
      <c r="I42" s="143"/>
      <c r="J42" s="143"/>
      <c r="K42" s="143"/>
      <c r="L42" s="143"/>
      <c r="M42" s="73"/>
    </row>
    <row r="43" spans="2:13">
      <c r="D43" s="72"/>
      <c r="E43" s="72"/>
      <c r="G43" s="72"/>
      <c r="H43" s="72"/>
      <c r="I43" s="72"/>
      <c r="J43" s="72"/>
      <c r="K43" s="72"/>
      <c r="L43" s="72"/>
      <c r="M43" s="72"/>
    </row>
    <row r="44" spans="2:13">
      <c r="D44" s="72"/>
      <c r="E44" s="72"/>
      <c r="G44" s="72"/>
      <c r="H44" s="72"/>
      <c r="I44" s="72"/>
      <c r="J44" s="72"/>
      <c r="K44" s="72"/>
      <c r="L44" s="72"/>
      <c r="M44" s="72"/>
    </row>
    <row r="45" spans="2:13">
      <c r="D45" s="72"/>
      <c r="E45" s="72"/>
      <c r="G45" s="72"/>
      <c r="H45" s="72"/>
      <c r="I45" s="72"/>
      <c r="J45" s="72"/>
      <c r="K45" s="72"/>
      <c r="L45" s="72"/>
      <c r="M45" s="72"/>
    </row>
    <row r="46" spans="2:13">
      <c r="D46" s="72"/>
      <c r="E46" s="72"/>
      <c r="G46" s="72"/>
      <c r="H46" s="72"/>
      <c r="I46" s="72"/>
      <c r="J46" s="72"/>
      <c r="K46" s="72"/>
      <c r="L46" s="72"/>
      <c r="M46" s="72"/>
    </row>
    <row r="47" spans="2:13">
      <c r="D47" s="72"/>
      <c r="E47" s="72"/>
      <c r="G47" s="72"/>
      <c r="H47" s="72"/>
      <c r="I47" s="72"/>
      <c r="J47" s="72"/>
      <c r="K47" s="72"/>
      <c r="L47" s="72"/>
      <c r="M47" s="72"/>
    </row>
    <row r="48" spans="2:13">
      <c r="D48" s="72"/>
      <c r="E48" s="72"/>
      <c r="G48" s="72"/>
      <c r="H48" s="72"/>
      <c r="I48" s="72"/>
      <c r="J48" s="72"/>
      <c r="K48" s="72"/>
      <c r="L48" s="72"/>
      <c r="M48" s="72"/>
    </row>
  </sheetData>
  <protectedRanges>
    <protectedRange name="FY20_3_2_2" sqref="H24:I24"/>
    <protectedRange name="FY20_3_2_1_1" sqref="F6:L8"/>
    <protectedRange name="FY20_3_2_1_2" sqref="F10:F12"/>
    <protectedRange name="FY20_3_2_1_9" sqref="F22"/>
    <protectedRange name="FY20_3_2_1_10" sqref="F26"/>
    <protectedRange name="FY20_3_2_1_12" sqref="F27:F28"/>
    <protectedRange name="FY20_3_2_1_13" sqref="F30:F31"/>
    <protectedRange name="FY20_3_2_1_14" sqref="F35"/>
    <protectedRange name="FY20_3_2_1_15" sqref="F37:F40"/>
    <protectedRange name="FY20_3_2_1_4" sqref="F16:F19 G18:L19"/>
    <protectedRange name="FY20_1_2_3" sqref="J17"/>
    <protectedRange name="FY20_3_2_4" sqref="H17:I17"/>
  </protectedRanges>
  <mergeCells count="3">
    <mergeCell ref="B19:H19"/>
    <mergeCell ref="G23:I23"/>
    <mergeCell ref="B41:M41"/>
  </mergeCells>
  <pageMargins left="0.7" right="0.7" top="0.75" bottom="0.75" header="0.3" footer="0.3"/>
  <pageSetup paperSize="9" scale="32" orientation="portrait" r:id="rId1"/>
  <headerFooter>
    <oddFooter><![CDATA[&L_x000D_&1#&"Calibri"&8&K000000 Unclassifie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10">
    <tabColor theme="9" tint="0.799981688894314"/>
    <pageSetUpPr fitToPage="1"/>
  </sheetPr>
  <dimension ref="B1:N85"/>
  <sheetViews>
    <sheetView showGridLines="0" topLeftCell="A35" zoomScale="56" zoomScaleNormal="70" workbookViewId="0">
      <selection activeCell="B49" sqref="B49"/>
    </sheetView>
  </sheetViews>
  <sheetFormatPr defaultColWidth="8.5703125" defaultRowHeight="15.6"/>
  <cols>
    <col min="1" max="1" width="4.42578125" style="37" customWidth="1"/>
    <col min="2" max="2" width="75.85546875" style="37" customWidth="1"/>
    <col min="3" max="3" width="20.5703125" style="37" customWidth="1"/>
    <col min="4" max="4" width="17.42578125" style="40" customWidth="1"/>
    <col min="5" max="5" width="15.42578125" style="40" customWidth="1"/>
    <col min="6" max="10" width="21.5703125" style="72" customWidth="1"/>
    <col min="11" max="13" width="21.5703125" style="40" customWidth="1"/>
    <col min="14" max="14" width="15.5703125" style="37" customWidth="1"/>
    <col min="15" max="16384" width="8.5703125" style="37"/>
  </cols>
  <sheetData>
    <row r="1" spans="2:14" ht="24.6" customHeight="1"/>
    <row r="2" spans="2:14" ht="81" customHeight="1">
      <c r="B2" s="801"/>
      <c r="C2" s="824" t="s">
        <v>325</v>
      </c>
      <c r="D2" s="824"/>
      <c r="E2" s="824"/>
      <c r="F2" s="385"/>
      <c r="G2" s="318"/>
      <c r="H2" s="318"/>
      <c r="I2" s="318"/>
      <c r="J2" s="318"/>
      <c r="K2" s="318"/>
      <c r="L2" s="318"/>
      <c r="M2" s="318"/>
      <c r="N2" s="47"/>
    </row>
    <row r="3" spans="2:14" ht="25.5" customHeight="1">
      <c r="B3" s="82"/>
      <c r="C3" s="82"/>
      <c r="D3" s="13"/>
      <c r="E3" s="13"/>
      <c r="F3" s="83"/>
      <c r="G3" s="83"/>
      <c r="H3" s="83"/>
      <c r="I3" s="83"/>
      <c r="J3" s="76"/>
      <c r="K3" s="13"/>
      <c r="L3" s="13"/>
      <c r="M3" s="13"/>
      <c r="N3" s="47"/>
    </row>
    <row r="4" spans="2:14" ht="26.85" customHeight="1">
      <c r="B4" s="6" t="s">
        <v>326</v>
      </c>
      <c r="C4" s="6"/>
      <c r="D4" s="7" t="s">
        <v>10</v>
      </c>
      <c r="E4" s="7"/>
      <c r="F4" s="8" t="s">
        <v>11</v>
      </c>
      <c r="G4" s="9" t="s">
        <v>12</v>
      </c>
      <c r="H4" s="9" t="s">
        <v>13</v>
      </c>
      <c r="I4" s="9" t="s">
        <v>14</v>
      </c>
      <c r="J4" s="9" t="s">
        <v>15</v>
      </c>
      <c r="K4" s="9" t="s">
        <v>16</v>
      </c>
      <c r="L4" s="9" t="s">
        <v>17</v>
      </c>
      <c r="M4" s="9" t="s">
        <v>18</v>
      </c>
      <c r="N4" s="59"/>
    </row>
    <row r="5" spans="2:14" ht="26.85" customHeight="1">
      <c r="B5" s="263" t="s">
        <v>326</v>
      </c>
      <c r="C5" s="263"/>
      <c r="D5" s="223"/>
      <c r="E5" s="223"/>
      <c r="F5" s="265"/>
      <c r="G5" s="230"/>
      <c r="H5" s="230"/>
      <c r="I5" s="230"/>
      <c r="J5" s="230"/>
      <c r="K5" s="230"/>
      <c r="L5" s="230"/>
      <c r="M5" s="230"/>
      <c r="N5" s="47"/>
    </row>
    <row r="6" spans="2:14" ht="26.85" customHeight="1">
      <c r="B6" s="388" t="s">
        <v>327</v>
      </c>
      <c r="C6" s="388"/>
      <c r="D6" s="223" t="s">
        <v>328</v>
      </c>
      <c r="E6" s="223"/>
      <c r="F6" s="577">
        <v>8331</v>
      </c>
      <c r="G6" s="222">
        <v>8589.4376623029984</v>
      </c>
      <c r="H6" s="222">
        <v>8818.2178137850333</v>
      </c>
      <c r="I6" s="222">
        <v>8597</v>
      </c>
      <c r="J6" s="222">
        <v>8640</v>
      </c>
      <c r="K6" s="222">
        <v>8623.1067463699983</v>
      </c>
      <c r="L6" s="222">
        <v>8494.3586800969988</v>
      </c>
      <c r="M6" s="222">
        <v>8738</v>
      </c>
      <c r="N6" s="84"/>
    </row>
    <row r="7" spans="2:14" ht="26.85" customHeight="1">
      <c r="B7" s="388" t="s">
        <v>329</v>
      </c>
      <c r="C7" s="388"/>
      <c r="D7" s="223" t="s">
        <v>328</v>
      </c>
      <c r="E7" s="223"/>
      <c r="F7" s="577">
        <v>16100</v>
      </c>
      <c r="G7" s="222">
        <v>15976.748233169468</v>
      </c>
      <c r="H7" s="222">
        <v>15416.852482878528</v>
      </c>
      <c r="I7" s="222">
        <v>15860</v>
      </c>
      <c r="J7" s="222">
        <v>16294</v>
      </c>
      <c r="K7" s="222">
        <v>16800.951463761201</v>
      </c>
      <c r="L7" s="222">
        <v>16892</v>
      </c>
      <c r="M7" s="222">
        <v>16931</v>
      </c>
      <c r="N7" s="84"/>
    </row>
    <row r="8" spans="2:14" ht="26.85" customHeight="1">
      <c r="B8" s="388" t="s">
        <v>330</v>
      </c>
      <c r="C8" s="388"/>
      <c r="D8" s="223" t="s">
        <v>328</v>
      </c>
      <c r="E8" s="223"/>
      <c r="F8" s="577">
        <f>SUM(F6:F7)</f>
        <v>24431</v>
      </c>
      <c r="G8" s="222">
        <f t="shared" ref="G8:M8" si="0">SUM(G6:G7)</f>
        <v>24566.185895472467</v>
      </c>
      <c r="H8" s="222">
        <f t="shared" si="0"/>
        <v>24235.070296663562</v>
      </c>
      <c r="I8" s="222">
        <f t="shared" si="0"/>
        <v>24457</v>
      </c>
      <c r="J8" s="222">
        <f t="shared" si="0"/>
        <v>24934</v>
      </c>
      <c r="K8" s="222">
        <f t="shared" si="0"/>
        <v>25424.058210131199</v>
      </c>
      <c r="L8" s="222">
        <f t="shared" si="0"/>
        <v>25386.358680097001</v>
      </c>
      <c r="M8" s="222">
        <f t="shared" si="0"/>
        <v>25669</v>
      </c>
      <c r="N8" s="84"/>
    </row>
    <row r="9" spans="2:14" ht="26.85" customHeight="1">
      <c r="B9" s="263" t="s">
        <v>331</v>
      </c>
      <c r="C9" s="263"/>
      <c r="D9" s="223"/>
      <c r="E9" s="223"/>
      <c r="F9" s="265"/>
      <c r="G9" s="450"/>
      <c r="H9" s="221"/>
      <c r="I9" s="249"/>
      <c r="J9" s="249"/>
      <c r="K9" s="221"/>
      <c r="L9" s="221"/>
      <c r="M9" s="221"/>
      <c r="N9" s="28"/>
    </row>
    <row r="10" spans="2:14" ht="26.85" customHeight="1">
      <c r="B10" s="388" t="s">
        <v>332</v>
      </c>
      <c r="C10" s="388"/>
      <c r="D10" s="223" t="s">
        <v>333</v>
      </c>
      <c r="E10" s="223"/>
      <c r="F10" s="577">
        <v>1615002</v>
      </c>
      <c r="G10" s="222">
        <v>1607474</v>
      </c>
      <c r="H10" s="222">
        <v>1598223</v>
      </c>
      <c r="I10" s="222">
        <v>1590154</v>
      </c>
      <c r="J10" s="222">
        <v>1578910</v>
      </c>
      <c r="K10" s="222">
        <v>1564021</v>
      </c>
      <c r="L10" s="222">
        <v>1545428</v>
      </c>
      <c r="M10" s="222">
        <v>1524732</v>
      </c>
      <c r="N10" s="84"/>
    </row>
    <row r="11" spans="2:14" ht="26.85" customHeight="1">
      <c r="B11" s="388" t="s">
        <v>334</v>
      </c>
      <c r="C11" s="388"/>
      <c r="D11" s="223" t="s">
        <v>333</v>
      </c>
      <c r="E11" s="223"/>
      <c r="F11" s="577">
        <v>186394</v>
      </c>
      <c r="G11" s="222">
        <f>G12-G10</f>
        <v>185668</v>
      </c>
      <c r="H11" s="222">
        <v>184829</v>
      </c>
      <c r="I11" s="222">
        <v>184050</v>
      </c>
      <c r="J11" s="222">
        <v>183169</v>
      </c>
      <c r="K11" s="222">
        <v>182253</v>
      </c>
      <c r="L11" s="222">
        <v>181866</v>
      </c>
      <c r="M11" s="222">
        <v>182182</v>
      </c>
      <c r="N11" s="84"/>
    </row>
    <row r="12" spans="2:14" ht="26.85" customHeight="1">
      <c r="B12" s="388" t="s">
        <v>335</v>
      </c>
      <c r="C12" s="388"/>
      <c r="D12" s="223" t="s">
        <v>333</v>
      </c>
      <c r="E12" s="223"/>
      <c r="F12" s="577">
        <f>SUM(F10,F11)</f>
        <v>1801396</v>
      </c>
      <c r="G12" s="222">
        <v>1793142</v>
      </c>
      <c r="H12" s="222">
        <f t="shared" ref="H12:M12" si="1">SUM(H10:H11)</f>
        <v>1783052</v>
      </c>
      <c r="I12" s="222">
        <f t="shared" si="1"/>
        <v>1774204</v>
      </c>
      <c r="J12" s="222">
        <f t="shared" si="1"/>
        <v>1762079</v>
      </c>
      <c r="K12" s="222">
        <f t="shared" si="1"/>
        <v>1746274</v>
      </c>
      <c r="L12" s="222">
        <f t="shared" si="1"/>
        <v>1727294</v>
      </c>
      <c r="M12" s="222">
        <f t="shared" si="1"/>
        <v>1706914</v>
      </c>
      <c r="N12" s="84"/>
    </row>
    <row r="13" spans="2:14" ht="26.85" customHeight="1">
      <c r="B13" s="388" t="s">
        <v>336</v>
      </c>
      <c r="C13" s="386"/>
      <c r="D13" s="223" t="s">
        <v>333</v>
      </c>
      <c r="E13" s="223"/>
      <c r="F13" s="577">
        <v>51090</v>
      </c>
      <c r="G13" s="415" t="s">
        <v>23</v>
      </c>
      <c r="H13" s="415" t="s">
        <v>23</v>
      </c>
      <c r="I13" s="415" t="s">
        <v>23</v>
      </c>
      <c r="J13" s="415" t="s">
        <v>23</v>
      </c>
      <c r="K13" s="415" t="s">
        <v>23</v>
      </c>
      <c r="L13" s="415" t="s">
        <v>23</v>
      </c>
      <c r="M13" s="415" t="s">
        <v>23</v>
      </c>
      <c r="N13" s="84"/>
    </row>
    <row r="14" spans="2:14" ht="26.85" customHeight="1">
      <c r="B14" s="355" t="s">
        <v>337</v>
      </c>
      <c r="C14" s="355"/>
      <c r="D14" s="223"/>
      <c r="E14" s="223"/>
      <c r="F14" s="265"/>
      <c r="G14" s="450"/>
      <c r="H14" s="280"/>
      <c r="I14" s="451"/>
      <c r="J14" s="451"/>
      <c r="K14" s="280"/>
      <c r="L14" s="280"/>
      <c r="M14" s="280"/>
      <c r="N14" s="85"/>
    </row>
    <row r="15" spans="2:14" ht="26.85" customHeight="1">
      <c r="B15" s="388" t="s">
        <v>338</v>
      </c>
      <c r="C15" s="388"/>
      <c r="D15" s="223" t="s">
        <v>25</v>
      </c>
      <c r="E15" s="223"/>
      <c r="F15" s="577">
        <f>F16-G16</f>
        <v>76662</v>
      </c>
      <c r="G15" s="222">
        <f>G16-H16</f>
        <v>75585</v>
      </c>
      <c r="H15" s="222">
        <v>56587</v>
      </c>
      <c r="I15" s="452" t="s">
        <v>23</v>
      </c>
      <c r="J15" s="452" t="s">
        <v>23</v>
      </c>
      <c r="K15" s="452" t="s">
        <v>23</v>
      </c>
      <c r="L15" s="452" t="s">
        <v>23</v>
      </c>
      <c r="M15" s="452" t="s">
        <v>23</v>
      </c>
      <c r="N15" s="86"/>
    </row>
    <row r="16" spans="2:14" ht="26.85" customHeight="1">
      <c r="B16" s="388" t="s">
        <v>339</v>
      </c>
      <c r="C16" s="388"/>
      <c r="D16" s="223" t="s">
        <v>25</v>
      </c>
      <c r="E16" s="223"/>
      <c r="F16" s="577">
        <v>316912</v>
      </c>
      <c r="G16" s="222">
        <v>240250</v>
      </c>
      <c r="H16" s="222">
        <v>164665</v>
      </c>
      <c r="I16" s="452" t="s">
        <v>23</v>
      </c>
      <c r="J16" s="452" t="s">
        <v>23</v>
      </c>
      <c r="K16" s="452" t="s">
        <v>23</v>
      </c>
      <c r="L16" s="452" t="s">
        <v>23</v>
      </c>
      <c r="M16" s="452" t="s">
        <v>23</v>
      </c>
      <c r="N16" s="86"/>
    </row>
    <row r="17" spans="2:14" ht="26.85" customHeight="1">
      <c r="B17" s="393" t="s">
        <v>340</v>
      </c>
      <c r="C17" s="393"/>
      <c r="D17" s="223" t="s">
        <v>31</v>
      </c>
      <c r="E17" s="223"/>
      <c r="F17" s="565">
        <f>F16/F12</f>
        <v>0.17592578200462308</v>
      </c>
      <c r="G17" s="453">
        <f>G16/G12</f>
        <v>0.13398269629510659</v>
      </c>
      <c r="H17" s="240">
        <f>H16/H12</f>
        <v>9.2350082891581406E-2</v>
      </c>
      <c r="I17" s="452" t="s">
        <v>23</v>
      </c>
      <c r="J17" s="452" t="s">
        <v>23</v>
      </c>
      <c r="K17" s="452" t="s">
        <v>23</v>
      </c>
      <c r="L17" s="452" t="s">
        <v>23</v>
      </c>
      <c r="M17" s="452" t="s">
        <v>23</v>
      </c>
      <c r="N17" s="86"/>
    </row>
    <row r="18" spans="2:14" ht="26.85" customHeight="1">
      <c r="B18" s="355" t="s">
        <v>341</v>
      </c>
      <c r="C18" s="355"/>
      <c r="D18" s="223"/>
      <c r="E18" s="223"/>
      <c r="F18" s="570"/>
      <c r="G18" s="450"/>
      <c r="H18" s="221"/>
      <c r="I18" s="249"/>
      <c r="J18" s="249"/>
      <c r="K18" s="221"/>
      <c r="L18" s="221"/>
      <c r="M18" s="221"/>
      <c r="N18" s="41"/>
    </row>
    <row r="19" spans="2:14" ht="26.85" customHeight="1">
      <c r="B19" s="388" t="s">
        <v>342</v>
      </c>
      <c r="C19" s="388"/>
      <c r="D19" s="281" t="s">
        <v>343</v>
      </c>
      <c r="E19" s="281"/>
      <c r="F19" s="572">
        <v>69.152717969806005</v>
      </c>
      <c r="G19" s="454">
        <v>59.62</v>
      </c>
      <c r="H19" s="455">
        <v>74.819999999999993</v>
      </c>
      <c r="I19" s="456">
        <v>70.680000000000007</v>
      </c>
      <c r="J19" s="456">
        <v>92.18</v>
      </c>
      <c r="K19" s="455">
        <v>74.69</v>
      </c>
      <c r="L19" s="455">
        <v>69.400000000000006</v>
      </c>
      <c r="M19" s="251">
        <v>79</v>
      </c>
      <c r="N19" s="88"/>
    </row>
    <row r="20" spans="2:14" ht="26.85" customHeight="1">
      <c r="B20" s="388" t="s">
        <v>344</v>
      </c>
      <c r="C20" s="388"/>
      <c r="D20" s="281" t="s">
        <v>345</v>
      </c>
      <c r="E20" s="281"/>
      <c r="F20" s="571">
        <v>0.57691616717630101</v>
      </c>
      <c r="G20" s="777">
        <v>0.52</v>
      </c>
      <c r="H20" s="778">
        <v>0.61</v>
      </c>
      <c r="I20" s="779">
        <v>0.56000000000000005</v>
      </c>
      <c r="J20" s="779">
        <v>0.68</v>
      </c>
      <c r="K20" s="778">
        <v>0.65600000000000003</v>
      </c>
      <c r="L20" s="778">
        <v>0.68</v>
      </c>
      <c r="M20" s="778">
        <v>0.71</v>
      </c>
      <c r="N20" s="89"/>
    </row>
    <row r="21" spans="2:14" ht="26.85" customHeight="1">
      <c r="B21" s="355" t="s">
        <v>346</v>
      </c>
      <c r="C21" s="355"/>
      <c r="D21" s="281"/>
      <c r="E21" s="281"/>
      <c r="F21" s="310"/>
      <c r="G21" s="454"/>
      <c r="H21" s="457"/>
      <c r="I21" s="458"/>
      <c r="J21" s="458"/>
      <c r="K21" s="455"/>
      <c r="L21" s="455"/>
      <c r="M21" s="455"/>
      <c r="N21" s="90"/>
    </row>
    <row r="22" spans="2:14" ht="26.85" customHeight="1">
      <c r="B22" s="388" t="s">
        <v>347</v>
      </c>
      <c r="C22" s="388"/>
      <c r="D22" s="281" t="s">
        <v>348</v>
      </c>
      <c r="E22" s="281"/>
      <c r="F22" s="578">
        <v>584.79</v>
      </c>
      <c r="G22" s="454">
        <v>559.29912999999999</v>
      </c>
      <c r="H22" s="440">
        <v>574.77114000000006</v>
      </c>
      <c r="I22" s="440">
        <v>558.20432000000005</v>
      </c>
      <c r="J22" s="440">
        <v>546.67978400000004</v>
      </c>
      <c r="K22" s="440">
        <v>640.46980000000008</v>
      </c>
      <c r="L22" s="440">
        <v>643.89077999999995</v>
      </c>
      <c r="M22" s="440">
        <v>666.85523499999999</v>
      </c>
      <c r="N22" s="91"/>
    </row>
    <row r="23" spans="2:14" ht="26.85" customHeight="1">
      <c r="B23" s="355" t="s">
        <v>349</v>
      </c>
      <c r="C23" s="353"/>
      <c r="D23" s="281"/>
      <c r="E23" s="281"/>
      <c r="F23" s="310"/>
      <c r="G23" s="282"/>
      <c r="H23" s="282"/>
      <c r="I23" s="282"/>
      <c r="J23" s="459"/>
      <c r="K23" s="282"/>
      <c r="L23" s="282"/>
      <c r="M23" s="282"/>
      <c r="N23" s="93"/>
    </row>
    <row r="24" spans="2:14" ht="26.85" customHeight="1">
      <c r="B24" s="656" t="s">
        <v>350</v>
      </c>
      <c r="C24" s="394"/>
      <c r="D24" s="281" t="s">
        <v>31</v>
      </c>
      <c r="E24" s="281"/>
      <c r="F24" s="311">
        <v>0.32</v>
      </c>
      <c r="G24" s="283">
        <v>0.27</v>
      </c>
      <c r="H24" s="283">
        <v>0.21</v>
      </c>
      <c r="I24" s="283">
        <v>0.19</v>
      </c>
      <c r="J24" s="460">
        <v>0.19</v>
      </c>
      <c r="K24" s="283">
        <v>0.18</v>
      </c>
      <c r="L24" s="446" t="s">
        <v>23</v>
      </c>
      <c r="M24" s="446" t="s">
        <v>23</v>
      </c>
      <c r="N24" s="93"/>
    </row>
    <row r="25" spans="2:14" ht="26.85" customHeight="1">
      <c r="B25" s="656" t="s">
        <v>351</v>
      </c>
      <c r="C25" s="394"/>
      <c r="D25" s="242" t="s">
        <v>31</v>
      </c>
      <c r="E25" s="242"/>
      <c r="F25" s="308">
        <v>0.68</v>
      </c>
      <c r="G25" s="461">
        <v>0.73</v>
      </c>
      <c r="H25" s="461">
        <v>0.79</v>
      </c>
      <c r="I25" s="461">
        <v>0.81</v>
      </c>
      <c r="J25" s="461">
        <v>0.81</v>
      </c>
      <c r="K25" s="461">
        <v>0.82</v>
      </c>
      <c r="L25" s="446" t="s">
        <v>23</v>
      </c>
      <c r="M25" s="446" t="s">
        <v>23</v>
      </c>
    </row>
    <row r="26" spans="2:14" ht="62.85" customHeight="1">
      <c r="B26" s="895" t="s">
        <v>352</v>
      </c>
      <c r="C26" s="895"/>
      <c r="D26" s="895"/>
      <c r="E26" s="895"/>
      <c r="F26" s="895"/>
      <c r="G26" s="895"/>
      <c r="H26" s="895"/>
      <c r="I26" s="895"/>
      <c r="J26" s="895"/>
      <c r="K26" s="895"/>
      <c r="L26" s="895"/>
      <c r="M26" s="895"/>
    </row>
    <row r="27" spans="2:14" ht="50.1" customHeight="1">
      <c r="D27" s="32"/>
      <c r="E27" s="32"/>
      <c r="G27" s="29"/>
      <c r="H27" s="29"/>
      <c r="I27" s="29"/>
      <c r="J27" s="29"/>
      <c r="K27" s="42"/>
      <c r="L27" s="42"/>
      <c r="M27" s="42"/>
    </row>
    <row r="28" spans="2:14" ht="26.85" customHeight="1">
      <c r="B28" s="6" t="s">
        <v>353</v>
      </c>
      <c r="C28" s="6"/>
      <c r="D28" s="7" t="s">
        <v>10</v>
      </c>
      <c r="E28" s="7"/>
      <c r="F28" s="8" t="s">
        <v>11</v>
      </c>
      <c r="G28" s="9" t="s">
        <v>12</v>
      </c>
      <c r="H28" s="9" t="s">
        <v>13</v>
      </c>
      <c r="I28" s="9" t="s">
        <v>14</v>
      </c>
      <c r="J28" s="9" t="s">
        <v>15</v>
      </c>
      <c r="K28" s="9" t="s">
        <v>16</v>
      </c>
      <c r="L28" s="9" t="s">
        <v>17</v>
      </c>
      <c r="M28" s="9" t="s">
        <v>18</v>
      </c>
      <c r="N28" s="94"/>
    </row>
    <row r="29" spans="2:14" ht="26.85" customHeight="1">
      <c r="B29" s="276" t="s">
        <v>354</v>
      </c>
      <c r="C29" s="276"/>
      <c r="D29" s="268"/>
      <c r="E29" s="268"/>
      <c r="F29" s="265"/>
      <c r="G29" s="415"/>
      <c r="H29" s="415"/>
      <c r="I29" s="415"/>
      <c r="J29" s="415"/>
      <c r="K29" s="415"/>
      <c r="L29" s="415"/>
      <c r="M29" s="415"/>
      <c r="N29" s="96"/>
    </row>
    <row r="30" spans="2:14" ht="26.85" customHeight="1">
      <c r="B30" s="396" t="s">
        <v>355</v>
      </c>
      <c r="C30" s="395"/>
      <c r="D30" s="284" t="s">
        <v>25</v>
      </c>
      <c r="E30" s="284"/>
      <c r="F30" s="265">
        <v>60</v>
      </c>
      <c r="G30" s="293">
        <v>2</v>
      </c>
      <c r="H30" s="415" t="s">
        <v>23</v>
      </c>
      <c r="I30" s="415" t="s">
        <v>23</v>
      </c>
      <c r="J30" s="415" t="s">
        <v>23</v>
      </c>
      <c r="K30" s="415" t="s">
        <v>23</v>
      </c>
      <c r="L30" s="415" t="s">
        <v>23</v>
      </c>
      <c r="M30" s="415" t="s">
        <v>23</v>
      </c>
      <c r="N30" s="96"/>
    </row>
    <row r="31" spans="2:14" ht="26.85" customHeight="1">
      <c r="B31" s="396" t="s">
        <v>356</v>
      </c>
      <c r="C31" s="395"/>
      <c r="D31" s="284" t="s">
        <v>25</v>
      </c>
      <c r="E31" s="284"/>
      <c r="F31" s="265">
        <v>27</v>
      </c>
      <c r="G31" s="293">
        <v>25</v>
      </c>
      <c r="H31" s="415" t="s">
        <v>23</v>
      </c>
      <c r="I31" s="415" t="s">
        <v>23</v>
      </c>
      <c r="J31" s="415" t="s">
        <v>23</v>
      </c>
      <c r="K31" s="415" t="s">
        <v>23</v>
      </c>
      <c r="L31" s="415" t="s">
        <v>23</v>
      </c>
      <c r="M31" s="415" t="s">
        <v>23</v>
      </c>
      <c r="N31" s="96"/>
    </row>
    <row r="32" spans="2:14" ht="26.85" customHeight="1">
      <c r="B32" s="396" t="s">
        <v>357</v>
      </c>
      <c r="C32" s="396"/>
      <c r="D32" s="284" t="s">
        <v>25</v>
      </c>
      <c r="E32" s="284"/>
      <c r="F32" s="265">
        <v>87</v>
      </c>
      <c r="G32" s="293">
        <v>27</v>
      </c>
      <c r="H32" s="291">
        <v>14</v>
      </c>
      <c r="I32" s="446" t="s">
        <v>23</v>
      </c>
      <c r="J32" s="446" t="s">
        <v>23</v>
      </c>
      <c r="K32" s="446" t="s">
        <v>23</v>
      </c>
      <c r="L32" s="446" t="s">
        <v>23</v>
      </c>
      <c r="M32" s="446" t="s">
        <v>23</v>
      </c>
      <c r="N32" s="98"/>
    </row>
    <row r="33" spans="2:14" ht="26.85" customHeight="1">
      <c r="B33" s="393" t="s">
        <v>358</v>
      </c>
      <c r="C33" s="393"/>
      <c r="D33" s="284" t="s">
        <v>359</v>
      </c>
      <c r="E33" s="284"/>
      <c r="F33" s="577">
        <v>1871</v>
      </c>
      <c r="G33" s="293">
        <v>588</v>
      </c>
      <c r="H33" s="291">
        <v>45.4</v>
      </c>
      <c r="I33" s="446" t="s">
        <v>23</v>
      </c>
      <c r="J33" s="446" t="s">
        <v>23</v>
      </c>
      <c r="K33" s="446" t="s">
        <v>23</v>
      </c>
      <c r="L33" s="446" t="s">
        <v>23</v>
      </c>
      <c r="M33" s="446" t="s">
        <v>23</v>
      </c>
      <c r="N33" s="98"/>
    </row>
    <row r="34" spans="2:14" ht="26.85" customHeight="1">
      <c r="B34" s="279" t="s">
        <v>360</v>
      </c>
      <c r="C34" s="279"/>
      <c r="D34" s="284"/>
      <c r="E34" s="284"/>
      <c r="F34" s="269"/>
      <c r="G34" s="439"/>
      <c r="H34" s="291"/>
      <c r="I34" s="446"/>
      <c r="J34" s="446"/>
      <c r="K34" s="446"/>
      <c r="L34" s="446"/>
      <c r="M34" s="446"/>
      <c r="N34" s="98"/>
    </row>
    <row r="35" spans="2:14" ht="26.85" customHeight="1">
      <c r="B35" s="398" t="s">
        <v>361</v>
      </c>
      <c r="C35" s="389"/>
      <c r="D35" s="284" t="s">
        <v>25</v>
      </c>
      <c r="E35" s="284"/>
      <c r="F35" s="514">
        <v>43800</v>
      </c>
      <c r="G35" s="222">
        <v>27200</v>
      </c>
      <c r="H35" s="415" t="s">
        <v>23</v>
      </c>
      <c r="I35" s="415" t="s">
        <v>23</v>
      </c>
      <c r="J35" s="415" t="s">
        <v>23</v>
      </c>
      <c r="K35" s="415" t="s">
        <v>23</v>
      </c>
      <c r="L35" s="415" t="s">
        <v>23</v>
      </c>
      <c r="M35" s="415" t="s">
        <v>23</v>
      </c>
      <c r="N35" s="98"/>
    </row>
    <row r="36" spans="2:14" ht="26.85" customHeight="1">
      <c r="B36" s="398" t="s">
        <v>361</v>
      </c>
      <c r="C36" s="389"/>
      <c r="D36" s="284" t="s">
        <v>31</v>
      </c>
      <c r="E36" s="284"/>
      <c r="F36" s="576">
        <v>1.47E-2</v>
      </c>
      <c r="G36" s="431">
        <v>8.0000000000000002E-3</v>
      </c>
      <c r="H36" s="448">
        <v>3.0000000000000001E-3</v>
      </c>
      <c r="I36" s="432">
        <v>2E-3</v>
      </c>
      <c r="J36" s="433">
        <v>1E-3</v>
      </c>
      <c r="K36" s="449">
        <v>0</v>
      </c>
      <c r="L36" s="449">
        <v>0</v>
      </c>
      <c r="M36" s="449">
        <v>0</v>
      </c>
      <c r="N36" s="99"/>
    </row>
    <row r="37" spans="2:14" ht="26.85" customHeight="1">
      <c r="B37" s="399" t="s">
        <v>362</v>
      </c>
      <c r="C37" s="399"/>
      <c r="D37" s="122"/>
      <c r="E37" s="122"/>
      <c r="F37" s="75"/>
      <c r="G37" s="381"/>
      <c r="H37" s="382"/>
      <c r="I37" s="383"/>
      <c r="J37" s="381"/>
      <c r="K37" s="381"/>
      <c r="L37" s="381"/>
      <c r="M37" s="381"/>
      <c r="N37" s="99"/>
    </row>
    <row r="38" spans="2:14" ht="50.1" customHeight="1">
      <c r="B38" s="96"/>
      <c r="C38" s="96"/>
      <c r="D38" s="18"/>
      <c r="E38" s="18"/>
      <c r="F38" s="75"/>
      <c r="G38" s="100"/>
      <c r="H38" s="97"/>
      <c r="I38" s="56"/>
      <c r="J38" s="101"/>
      <c r="K38" s="102"/>
      <c r="L38" s="102"/>
      <c r="M38" s="102"/>
      <c r="N38" s="103"/>
    </row>
    <row r="39" spans="2:14" ht="26.85" customHeight="1">
      <c r="B39" s="6" t="s">
        <v>363</v>
      </c>
      <c r="C39" s="6"/>
      <c r="D39" s="7" t="s">
        <v>10</v>
      </c>
      <c r="E39" s="7"/>
      <c r="F39" s="8" t="s">
        <v>11</v>
      </c>
      <c r="G39" s="9" t="s">
        <v>12</v>
      </c>
      <c r="H39" s="9" t="s">
        <v>13</v>
      </c>
      <c r="I39" s="9" t="s">
        <v>14</v>
      </c>
      <c r="J39" s="9" t="s">
        <v>15</v>
      </c>
      <c r="K39" s="9" t="s">
        <v>16</v>
      </c>
      <c r="L39" s="9" t="s">
        <v>17</v>
      </c>
      <c r="M39" s="9" t="s">
        <v>18</v>
      </c>
      <c r="N39" s="94"/>
    </row>
    <row r="40" spans="2:14" ht="26.85" customHeight="1">
      <c r="B40" s="276" t="s">
        <v>364</v>
      </c>
      <c r="C40" s="278"/>
      <c r="D40" s="268"/>
      <c r="E40" s="268"/>
      <c r="F40" s="269"/>
      <c r="G40" s="445"/>
      <c r="H40" s="277"/>
      <c r="I40" s="277"/>
      <c r="J40" s="277"/>
      <c r="K40" s="277"/>
      <c r="L40" s="277"/>
      <c r="M40" s="277"/>
      <c r="N40" s="96"/>
    </row>
    <row r="41" spans="2:14" ht="26.85" customHeight="1">
      <c r="B41" s="396" t="s">
        <v>365</v>
      </c>
      <c r="C41" s="395"/>
      <c r="D41" s="284" t="s">
        <v>366</v>
      </c>
      <c r="E41" s="284"/>
      <c r="F41" s="232">
        <v>6</v>
      </c>
      <c r="G41" s="293">
        <v>3</v>
      </c>
      <c r="H41" s="415" t="s">
        <v>23</v>
      </c>
      <c r="I41" s="446" t="s">
        <v>23</v>
      </c>
      <c r="J41" s="446" t="s">
        <v>23</v>
      </c>
      <c r="K41" s="446" t="s">
        <v>23</v>
      </c>
      <c r="L41" s="446" t="s">
        <v>23</v>
      </c>
      <c r="M41" s="446" t="s">
        <v>23</v>
      </c>
      <c r="N41" s="96"/>
    </row>
    <row r="42" spans="2:14" ht="26.85" customHeight="1">
      <c r="B42" s="396" t="s">
        <v>367</v>
      </c>
      <c r="C42" s="395"/>
      <c r="D42" s="284" t="s">
        <v>368</v>
      </c>
      <c r="E42" s="284"/>
      <c r="F42" s="232">
        <v>450</v>
      </c>
      <c r="G42" s="293">
        <v>195</v>
      </c>
      <c r="H42" s="415" t="s">
        <v>23</v>
      </c>
      <c r="I42" s="446" t="s">
        <v>23</v>
      </c>
      <c r="J42" s="446" t="s">
        <v>23</v>
      </c>
      <c r="K42" s="446" t="s">
        <v>23</v>
      </c>
      <c r="L42" s="446" t="s">
        <v>23</v>
      </c>
      <c r="M42" s="446" t="s">
        <v>23</v>
      </c>
      <c r="N42" s="96"/>
    </row>
    <row r="43" spans="2:14" ht="26.85" customHeight="1">
      <c r="B43" s="396" t="s">
        <v>369</v>
      </c>
      <c r="C43" s="395"/>
      <c r="D43" s="284" t="s">
        <v>366</v>
      </c>
      <c r="E43" s="284"/>
      <c r="F43" s="265">
        <v>10</v>
      </c>
      <c r="G43" s="293">
        <v>3</v>
      </c>
      <c r="H43" s="694">
        <v>2</v>
      </c>
      <c r="I43" s="476">
        <v>2</v>
      </c>
      <c r="J43" s="446" t="s">
        <v>23</v>
      </c>
      <c r="K43" s="446" t="s">
        <v>23</v>
      </c>
      <c r="L43" s="446" t="s">
        <v>23</v>
      </c>
      <c r="M43" s="446" t="s">
        <v>23</v>
      </c>
      <c r="N43" s="96"/>
    </row>
    <row r="44" spans="2:14" ht="26.85" customHeight="1">
      <c r="B44" s="396" t="s">
        <v>370</v>
      </c>
      <c r="C44" s="395"/>
      <c r="D44" s="284" t="s">
        <v>368</v>
      </c>
      <c r="E44" s="284"/>
      <c r="F44" s="514">
        <v>4016</v>
      </c>
      <c r="G44" s="211">
        <v>1159</v>
      </c>
      <c r="H44" s="211">
        <v>1159</v>
      </c>
      <c r="I44" s="476">
        <v>713</v>
      </c>
      <c r="J44" s="446" t="s">
        <v>23</v>
      </c>
      <c r="K44" s="446" t="s">
        <v>23</v>
      </c>
      <c r="L44" s="446" t="s">
        <v>23</v>
      </c>
      <c r="M44" s="446" t="s">
        <v>23</v>
      </c>
      <c r="N44" s="96"/>
    </row>
    <row r="45" spans="2:14" ht="26.85" customHeight="1">
      <c r="B45" s="393" t="s">
        <v>371</v>
      </c>
      <c r="C45" s="397"/>
      <c r="D45" s="284" t="s">
        <v>366</v>
      </c>
      <c r="E45" s="284"/>
      <c r="F45" s="265">
        <v>0</v>
      </c>
      <c r="G45" s="415" t="s">
        <v>23</v>
      </c>
      <c r="H45" s="415" t="s">
        <v>23</v>
      </c>
      <c r="I45" s="446" t="s">
        <v>23</v>
      </c>
      <c r="J45" s="446" t="s">
        <v>23</v>
      </c>
      <c r="K45" s="446" t="s">
        <v>23</v>
      </c>
      <c r="L45" s="446" t="s">
        <v>23</v>
      </c>
      <c r="M45" s="446" t="s">
        <v>23</v>
      </c>
      <c r="N45" s="96"/>
    </row>
    <row r="46" spans="2:14" ht="26.85" customHeight="1">
      <c r="B46" s="276" t="s">
        <v>372</v>
      </c>
      <c r="C46" s="278"/>
      <c r="D46" s="242"/>
      <c r="E46" s="242"/>
      <c r="F46" s="269"/>
      <c r="G46" s="445"/>
      <c r="H46" s="277"/>
      <c r="I46" s="277"/>
      <c r="J46" s="277"/>
      <c r="K46" s="277"/>
      <c r="L46" s="277"/>
      <c r="M46" s="277"/>
      <c r="N46" s="96"/>
    </row>
    <row r="47" spans="2:14" ht="26.85" customHeight="1">
      <c r="B47" s="393" t="s">
        <v>373</v>
      </c>
      <c r="C47" s="397"/>
      <c r="D47" s="284" t="s">
        <v>366</v>
      </c>
      <c r="E47" s="284"/>
      <c r="F47" s="232">
        <v>0</v>
      </c>
      <c r="G47" s="446" t="s">
        <v>23</v>
      </c>
      <c r="H47" s="446" t="s">
        <v>23</v>
      </c>
      <c r="I47" s="446" t="s">
        <v>23</v>
      </c>
      <c r="J47" s="446" t="s">
        <v>23</v>
      </c>
      <c r="K47" s="446" t="s">
        <v>23</v>
      </c>
      <c r="L47" s="446" t="s">
        <v>23</v>
      </c>
      <c r="M47" s="446" t="s">
        <v>23</v>
      </c>
    </row>
    <row r="48" spans="2:14" ht="26.85" customHeight="1">
      <c r="B48" s="393" t="s">
        <v>374</v>
      </c>
      <c r="C48" s="397"/>
      <c r="D48" s="284" t="s">
        <v>368</v>
      </c>
      <c r="E48" s="284"/>
      <c r="F48" s="232">
        <v>0</v>
      </c>
      <c r="G48" s="446" t="s">
        <v>23</v>
      </c>
      <c r="H48" s="446" t="s">
        <v>23</v>
      </c>
      <c r="I48" s="446" t="s">
        <v>23</v>
      </c>
      <c r="J48" s="446" t="s">
        <v>23</v>
      </c>
      <c r="K48" s="446" t="s">
        <v>23</v>
      </c>
      <c r="L48" s="446" t="s">
        <v>23</v>
      </c>
      <c r="M48" s="446" t="s">
        <v>23</v>
      </c>
    </row>
    <row r="49" spans="2:14" ht="26.85" customHeight="1">
      <c r="B49" s="399" t="s">
        <v>375</v>
      </c>
      <c r="C49" s="399"/>
      <c r="D49" s="122"/>
      <c r="E49" s="122"/>
      <c r="F49" s="44"/>
      <c r="G49" s="42"/>
      <c r="H49" s="42"/>
      <c r="I49" s="384"/>
      <c r="J49" s="384"/>
      <c r="K49" s="384"/>
      <c r="L49" s="384"/>
      <c r="M49" s="384"/>
    </row>
    <row r="50" spans="2:14" ht="50.1" customHeight="1">
      <c r="B50" s="96"/>
      <c r="C50" s="96"/>
      <c r="D50" s="18"/>
      <c r="E50" s="18"/>
      <c r="F50" s="75"/>
      <c r="G50" s="106"/>
      <c r="H50" s="97"/>
      <c r="I50" s="107"/>
      <c r="J50" s="101"/>
      <c r="K50" s="102"/>
      <c r="L50" s="102"/>
      <c r="M50" s="102"/>
      <c r="N50" s="103"/>
    </row>
    <row r="51" spans="2:14" ht="26.85" customHeight="1">
      <c r="B51" s="6" t="s">
        <v>376</v>
      </c>
      <c r="C51" s="6"/>
      <c r="D51" s="7" t="s">
        <v>10</v>
      </c>
      <c r="E51" s="7"/>
      <c r="F51" s="8" t="s">
        <v>11</v>
      </c>
      <c r="G51" s="9" t="s">
        <v>12</v>
      </c>
      <c r="H51" s="9" t="s">
        <v>13</v>
      </c>
      <c r="I51" s="9" t="s">
        <v>14</v>
      </c>
      <c r="J51" s="9" t="s">
        <v>15</v>
      </c>
      <c r="K51" s="9" t="s">
        <v>16</v>
      </c>
      <c r="L51" s="9" t="s">
        <v>17</v>
      </c>
      <c r="M51" s="9" t="s">
        <v>18</v>
      </c>
      <c r="N51" s="94"/>
    </row>
    <row r="52" spans="2:14" ht="26.85" customHeight="1">
      <c r="B52" s="276" t="s">
        <v>377</v>
      </c>
      <c r="C52" s="276"/>
      <c r="D52" s="286"/>
      <c r="E52" s="286"/>
      <c r="F52" s="513"/>
      <c r="G52" s="413"/>
      <c r="H52" s="413"/>
      <c r="I52" s="414"/>
      <c r="J52" s="413"/>
      <c r="K52" s="413"/>
      <c r="L52" s="413"/>
      <c r="M52" s="413"/>
      <c r="N52" s="94"/>
    </row>
    <row r="53" spans="2:14" ht="26.85" customHeight="1">
      <c r="B53" s="398" t="s">
        <v>378</v>
      </c>
      <c r="C53" s="398"/>
      <c r="D53" s="284" t="s">
        <v>25</v>
      </c>
      <c r="E53" s="284"/>
      <c r="F53" s="269">
        <v>0</v>
      </c>
      <c r="G53" s="293">
        <v>3</v>
      </c>
      <c r="H53" s="444" t="s">
        <v>23</v>
      </c>
      <c r="I53" s="444" t="s">
        <v>23</v>
      </c>
      <c r="J53" s="444" t="s">
        <v>23</v>
      </c>
      <c r="K53" s="444" t="s">
        <v>23</v>
      </c>
      <c r="L53" s="444" t="s">
        <v>23</v>
      </c>
      <c r="M53" s="444" t="s">
        <v>23</v>
      </c>
      <c r="N53" s="109"/>
    </row>
    <row r="54" spans="2:14" ht="26.85" customHeight="1">
      <c r="B54" s="398" t="s">
        <v>379</v>
      </c>
      <c r="C54" s="398"/>
      <c r="D54" s="284" t="s">
        <v>368</v>
      </c>
      <c r="E54" s="284"/>
      <c r="F54" s="514">
        <v>19100</v>
      </c>
      <c r="G54" s="222">
        <v>9550</v>
      </c>
      <c r="H54" s="444" t="s">
        <v>23</v>
      </c>
      <c r="I54" s="444" t="s">
        <v>23</v>
      </c>
      <c r="J54" s="444" t="s">
        <v>23</v>
      </c>
      <c r="K54" s="444" t="s">
        <v>23</v>
      </c>
      <c r="L54" s="444" t="s">
        <v>23</v>
      </c>
      <c r="M54" s="444" t="s">
        <v>23</v>
      </c>
      <c r="N54" s="109"/>
    </row>
    <row r="55" spans="2:14" ht="26.85" customHeight="1">
      <c r="B55" s="398" t="s">
        <v>380</v>
      </c>
      <c r="C55" s="389"/>
      <c r="D55" s="284" t="s">
        <v>25</v>
      </c>
      <c r="E55" s="284"/>
      <c r="F55" s="269">
        <v>3</v>
      </c>
      <c r="G55" s="415" t="s">
        <v>23</v>
      </c>
      <c r="H55" s="415" t="s">
        <v>23</v>
      </c>
      <c r="I55" s="415" t="s">
        <v>23</v>
      </c>
      <c r="J55" s="415" t="s">
        <v>23</v>
      </c>
      <c r="K55" s="415" t="s">
        <v>23</v>
      </c>
      <c r="L55" s="415" t="s">
        <v>23</v>
      </c>
      <c r="M55" s="415" t="s">
        <v>23</v>
      </c>
      <c r="N55" s="109"/>
    </row>
    <row r="56" spans="2:14" ht="26.85" customHeight="1">
      <c r="B56" s="398" t="s">
        <v>381</v>
      </c>
      <c r="C56" s="389"/>
      <c r="D56" s="284" t="s">
        <v>368</v>
      </c>
      <c r="E56" s="284"/>
      <c r="F56" s="514">
        <f>F54+G54</f>
        <v>28650</v>
      </c>
      <c r="G56" s="415" t="s">
        <v>23</v>
      </c>
      <c r="H56" s="415" t="s">
        <v>23</v>
      </c>
      <c r="I56" s="415" t="s">
        <v>23</v>
      </c>
      <c r="J56" s="415" t="s">
        <v>23</v>
      </c>
      <c r="K56" s="415" t="s">
        <v>23</v>
      </c>
      <c r="L56" s="415" t="s">
        <v>23</v>
      </c>
      <c r="M56" s="415" t="s">
        <v>23</v>
      </c>
      <c r="N56" s="109"/>
    </row>
    <row r="57" spans="2:14" ht="26.85" customHeight="1">
      <c r="B57" s="896" t="s">
        <v>382</v>
      </c>
      <c r="C57" s="896"/>
      <c r="D57" s="896"/>
      <c r="E57" s="896"/>
      <c r="F57" s="896"/>
      <c r="G57" s="896"/>
      <c r="H57" s="896"/>
      <c r="I57" s="896"/>
      <c r="J57" s="896"/>
      <c r="K57" s="896"/>
      <c r="L57" s="896"/>
      <c r="M57" s="896"/>
      <c r="N57" s="109"/>
    </row>
    <row r="58" spans="2:14" ht="50.1" customHeight="1">
      <c r="B58" s="96"/>
      <c r="C58" s="96"/>
      <c r="D58" s="18"/>
      <c r="E58" s="18"/>
      <c r="F58" s="127"/>
      <c r="G58" s="110"/>
      <c r="H58" s="108"/>
      <c r="I58" s="108"/>
      <c r="J58" s="108"/>
      <c r="K58" s="108"/>
      <c r="L58" s="108"/>
      <c r="M58" s="108"/>
      <c r="N58" s="109"/>
    </row>
    <row r="59" spans="2:14" ht="26.85" customHeight="1">
      <c r="B59" s="6" t="s">
        <v>383</v>
      </c>
      <c r="C59" s="6"/>
      <c r="D59" s="7" t="s">
        <v>10</v>
      </c>
      <c r="E59" s="7"/>
      <c r="F59" s="8" t="s">
        <v>11</v>
      </c>
      <c r="G59" s="9" t="s">
        <v>12</v>
      </c>
      <c r="H59" s="9" t="s">
        <v>13</v>
      </c>
      <c r="I59" s="9" t="s">
        <v>14</v>
      </c>
      <c r="J59" s="9" t="s">
        <v>15</v>
      </c>
      <c r="K59" s="9" t="s">
        <v>16</v>
      </c>
      <c r="L59" s="9" t="s">
        <v>17</v>
      </c>
      <c r="M59" s="9" t="s">
        <v>18</v>
      </c>
      <c r="N59" s="94"/>
    </row>
    <row r="60" spans="2:14" ht="26.85" customHeight="1">
      <c r="B60" s="276" t="s">
        <v>384</v>
      </c>
      <c r="C60" s="276"/>
      <c r="D60" s="286"/>
      <c r="E60" s="286"/>
      <c r="F60" s="513"/>
      <c r="G60" s="413"/>
      <c r="H60" s="413"/>
      <c r="I60" s="414"/>
      <c r="J60" s="413"/>
      <c r="K60" s="413"/>
      <c r="L60" s="413"/>
      <c r="M60" s="413"/>
      <c r="N60" s="94"/>
    </row>
    <row r="61" spans="2:14" ht="26.85" customHeight="1">
      <c r="B61" s="398" t="s">
        <v>378</v>
      </c>
      <c r="C61" s="389"/>
      <c r="D61" s="284" t="s">
        <v>25</v>
      </c>
      <c r="E61" s="284"/>
      <c r="F61" s="269" t="s">
        <v>23</v>
      </c>
      <c r="G61" s="293" t="s">
        <v>23</v>
      </c>
      <c r="H61" s="444" t="s">
        <v>23</v>
      </c>
      <c r="I61" s="444" t="s">
        <v>23</v>
      </c>
      <c r="J61" s="444" t="s">
        <v>23</v>
      </c>
      <c r="K61" s="444" t="s">
        <v>23</v>
      </c>
      <c r="L61" s="444" t="s">
        <v>23</v>
      </c>
      <c r="M61" s="444" t="s">
        <v>23</v>
      </c>
      <c r="N61" s="109"/>
    </row>
    <row r="62" spans="2:14" ht="26.85" customHeight="1">
      <c r="B62" s="398" t="s">
        <v>385</v>
      </c>
      <c r="C62" s="389"/>
      <c r="D62" s="284" t="s">
        <v>368</v>
      </c>
      <c r="E62" s="284"/>
      <c r="F62" s="269" t="s">
        <v>23</v>
      </c>
      <c r="G62" s="415" t="s">
        <v>23</v>
      </c>
      <c r="H62" s="444" t="s">
        <v>23</v>
      </c>
      <c r="I62" s="444" t="s">
        <v>23</v>
      </c>
      <c r="J62" s="444" t="s">
        <v>23</v>
      </c>
      <c r="K62" s="444" t="s">
        <v>23</v>
      </c>
      <c r="L62" s="444" t="s">
        <v>23</v>
      </c>
      <c r="M62" s="444" t="s">
        <v>23</v>
      </c>
      <c r="N62" s="109"/>
    </row>
    <row r="63" spans="2:14" ht="26.85" customHeight="1">
      <c r="B63" s="398" t="s">
        <v>380</v>
      </c>
      <c r="C63" s="389"/>
      <c r="D63" s="284" t="s">
        <v>25</v>
      </c>
      <c r="E63" s="284"/>
      <c r="F63" s="269" t="s">
        <v>23</v>
      </c>
      <c r="G63" s="415" t="s">
        <v>23</v>
      </c>
      <c r="H63" s="444" t="s">
        <v>23</v>
      </c>
      <c r="I63" s="444" t="s">
        <v>23</v>
      </c>
      <c r="J63" s="444" t="s">
        <v>23</v>
      </c>
      <c r="K63" s="444" t="s">
        <v>23</v>
      </c>
      <c r="L63" s="444" t="s">
        <v>23</v>
      </c>
      <c r="M63" s="444" t="s">
        <v>23</v>
      </c>
      <c r="N63" s="109"/>
    </row>
    <row r="64" spans="2:14" ht="26.85" customHeight="1">
      <c r="B64" s="398" t="s">
        <v>381</v>
      </c>
      <c r="C64" s="389"/>
      <c r="D64" s="284" t="s">
        <v>368</v>
      </c>
      <c r="E64" s="284"/>
      <c r="F64" s="269" t="s">
        <v>23</v>
      </c>
      <c r="G64" s="415" t="s">
        <v>23</v>
      </c>
      <c r="H64" s="444" t="s">
        <v>23</v>
      </c>
      <c r="I64" s="444" t="s">
        <v>23</v>
      </c>
      <c r="J64" s="444" t="s">
        <v>23</v>
      </c>
      <c r="K64" s="444" t="s">
        <v>23</v>
      </c>
      <c r="L64" s="444" t="s">
        <v>23</v>
      </c>
      <c r="M64" s="444" t="s">
        <v>23</v>
      </c>
      <c r="N64" s="109"/>
    </row>
    <row r="65" spans="2:14" ht="26.85" customHeight="1">
      <c r="B65" s="896" t="s">
        <v>386</v>
      </c>
      <c r="C65" s="896"/>
      <c r="D65" s="896"/>
      <c r="E65" s="896"/>
      <c r="F65" s="896"/>
      <c r="G65" s="896"/>
      <c r="H65" s="896"/>
      <c r="I65" s="896"/>
      <c r="J65" s="896"/>
      <c r="K65" s="896"/>
      <c r="L65" s="896"/>
      <c r="M65" s="896"/>
      <c r="N65" s="109"/>
    </row>
    <row r="66" spans="2:14" ht="50.1" customHeight="1">
      <c r="B66" s="96"/>
      <c r="C66" s="96"/>
      <c r="D66" s="18"/>
      <c r="E66" s="18"/>
      <c r="F66" s="75"/>
      <c r="G66" s="106"/>
      <c r="H66" s="97"/>
      <c r="I66" s="107"/>
      <c r="J66" s="101"/>
      <c r="K66" s="102"/>
      <c r="L66" s="102"/>
      <c r="M66" s="102"/>
      <c r="N66" s="103"/>
    </row>
    <row r="67" spans="2:14" ht="26.85" customHeight="1">
      <c r="B67" s="6" t="s">
        <v>26</v>
      </c>
      <c r="C67" s="6"/>
      <c r="D67" s="7" t="s">
        <v>10</v>
      </c>
      <c r="E67" s="7"/>
      <c r="F67" s="8" t="s">
        <v>11</v>
      </c>
      <c r="G67" s="9" t="s">
        <v>12</v>
      </c>
      <c r="H67" s="9" t="s">
        <v>13</v>
      </c>
      <c r="I67" s="9" t="s">
        <v>14</v>
      </c>
      <c r="J67" s="9" t="s">
        <v>15</v>
      </c>
      <c r="K67" s="9" t="s">
        <v>16</v>
      </c>
      <c r="L67" s="9" t="s">
        <v>17</v>
      </c>
      <c r="M67" s="9" t="s">
        <v>18</v>
      </c>
      <c r="N67" s="94"/>
    </row>
    <row r="68" spans="2:14" ht="26.85" customHeight="1">
      <c r="B68" s="272" t="s">
        <v>387</v>
      </c>
      <c r="C68" s="272"/>
      <c r="D68" s="272" t="s">
        <v>25</v>
      </c>
      <c r="E68" s="272"/>
      <c r="F68" s="514">
        <v>259349</v>
      </c>
      <c r="G68" s="222">
        <v>258541</v>
      </c>
      <c r="H68" s="222">
        <v>257155</v>
      </c>
      <c r="I68" s="222">
        <v>256058</v>
      </c>
      <c r="J68" s="222">
        <v>255160</v>
      </c>
      <c r="K68" s="222">
        <v>259928</v>
      </c>
      <c r="L68" s="222">
        <v>258742</v>
      </c>
      <c r="M68" s="273" t="s">
        <v>23</v>
      </c>
      <c r="N68" s="112"/>
    </row>
    <row r="69" spans="2:14" ht="26.85" customHeight="1">
      <c r="B69" s="271" t="s">
        <v>388</v>
      </c>
      <c r="C69" s="271"/>
      <c r="D69" s="284" t="s">
        <v>31</v>
      </c>
      <c r="E69" s="284"/>
      <c r="F69" s="646">
        <f>224741/F68</f>
        <v>0.86655818992940015</v>
      </c>
      <c r="G69" s="274">
        <v>0.75</v>
      </c>
      <c r="H69" s="443">
        <v>0.56999999999999995</v>
      </c>
      <c r="I69" s="274">
        <v>0.48</v>
      </c>
      <c r="J69" s="274">
        <v>0.35</v>
      </c>
      <c r="K69" s="274">
        <v>0.26</v>
      </c>
      <c r="L69" s="274">
        <v>0.16</v>
      </c>
      <c r="M69" s="275" t="s">
        <v>23</v>
      </c>
      <c r="N69" s="113"/>
    </row>
    <row r="70" spans="2:14" ht="26.85" customHeight="1">
      <c r="B70" s="271" t="s">
        <v>389</v>
      </c>
      <c r="C70" s="219"/>
      <c r="D70" s="272" t="s">
        <v>25</v>
      </c>
      <c r="E70" s="272"/>
      <c r="F70" s="514">
        <v>28036</v>
      </c>
      <c r="G70" s="415" t="s">
        <v>23</v>
      </c>
      <c r="H70" s="444" t="s">
        <v>23</v>
      </c>
      <c r="I70" s="444" t="s">
        <v>23</v>
      </c>
      <c r="J70" s="444" t="s">
        <v>23</v>
      </c>
      <c r="K70" s="444" t="s">
        <v>23</v>
      </c>
      <c r="L70" s="444" t="s">
        <v>23</v>
      </c>
      <c r="M70" s="444" t="s">
        <v>23</v>
      </c>
      <c r="N70" s="113"/>
    </row>
    <row r="71" spans="2:14" ht="26.85" customHeight="1">
      <c r="B71" s="271" t="s">
        <v>390</v>
      </c>
      <c r="C71" s="219"/>
      <c r="D71" s="284" t="s">
        <v>359</v>
      </c>
      <c r="E71" s="284"/>
      <c r="F71" s="514">
        <v>15333</v>
      </c>
      <c r="G71" s="415" t="s">
        <v>23</v>
      </c>
      <c r="H71" s="444" t="s">
        <v>23</v>
      </c>
      <c r="I71" s="444" t="s">
        <v>23</v>
      </c>
      <c r="J71" s="444" t="s">
        <v>23</v>
      </c>
      <c r="K71" s="444" t="s">
        <v>23</v>
      </c>
      <c r="L71" s="444" t="s">
        <v>23</v>
      </c>
      <c r="M71" s="444" t="s">
        <v>23</v>
      </c>
      <c r="N71" s="113"/>
    </row>
    <row r="72" spans="2:14" ht="50.1" customHeight="1">
      <c r="B72" s="96"/>
      <c r="C72" s="96"/>
      <c r="D72" s="18"/>
      <c r="E72" s="18"/>
      <c r="F72" s="75"/>
      <c r="G72" s="12"/>
      <c r="H72" s="29"/>
      <c r="I72" s="29"/>
      <c r="J72" s="29"/>
      <c r="K72" s="42"/>
      <c r="L72" s="42"/>
      <c r="M72" s="114"/>
      <c r="N72" s="115"/>
    </row>
    <row r="73" spans="2:14" ht="26.85" customHeight="1">
      <c r="B73" s="6" t="s">
        <v>391</v>
      </c>
      <c r="C73" s="6"/>
      <c r="D73" s="7" t="s">
        <v>10</v>
      </c>
      <c r="E73" s="7"/>
      <c r="F73" s="8" t="s">
        <v>11</v>
      </c>
      <c r="G73" s="9" t="s">
        <v>12</v>
      </c>
      <c r="H73" s="9" t="s">
        <v>13</v>
      </c>
      <c r="I73" s="9" t="s">
        <v>14</v>
      </c>
      <c r="J73" s="9" t="s">
        <v>15</v>
      </c>
      <c r="K73" s="9" t="s">
        <v>16</v>
      </c>
      <c r="L73" s="9" t="s">
        <v>17</v>
      </c>
      <c r="M73" s="9" t="s">
        <v>18</v>
      </c>
      <c r="N73" s="94"/>
    </row>
    <row r="74" spans="2:14" ht="26.85" customHeight="1">
      <c r="B74" s="267" t="s">
        <v>392</v>
      </c>
      <c r="C74" s="267"/>
      <c r="D74" s="268"/>
      <c r="E74" s="268"/>
      <c r="F74" s="649"/>
      <c r="G74" s="430"/>
      <c r="H74" s="270"/>
      <c r="I74" s="270"/>
      <c r="J74" s="270"/>
      <c r="K74" s="270"/>
      <c r="L74" s="270"/>
      <c r="M74" s="270"/>
      <c r="N74" s="116"/>
    </row>
    <row r="75" spans="2:14" ht="26.85" customHeight="1">
      <c r="B75" s="398" t="s">
        <v>393</v>
      </c>
      <c r="C75" s="398"/>
      <c r="D75" s="284" t="s">
        <v>31</v>
      </c>
      <c r="E75" s="284"/>
      <c r="F75" s="650">
        <v>0.156</v>
      </c>
      <c r="G75" s="431">
        <v>0.13900000000000001</v>
      </c>
      <c r="H75" s="432">
        <v>0.123</v>
      </c>
      <c r="I75" s="432">
        <v>0.108</v>
      </c>
      <c r="J75" s="433">
        <v>8.8999999999999996E-2</v>
      </c>
      <c r="K75" s="433">
        <v>7.6999999999999999E-2</v>
      </c>
      <c r="L75" s="433">
        <v>6.8000000000000005E-2</v>
      </c>
      <c r="M75" s="433">
        <v>6.2E-2</v>
      </c>
      <c r="N75" s="117"/>
    </row>
    <row r="76" spans="2:14" ht="26.85" customHeight="1">
      <c r="B76" s="398" t="s">
        <v>394</v>
      </c>
      <c r="C76" s="398"/>
      <c r="D76" s="284" t="s">
        <v>31</v>
      </c>
      <c r="E76" s="284"/>
      <c r="F76" s="650">
        <v>0.14599999999999999</v>
      </c>
      <c r="G76" s="274">
        <v>0.13</v>
      </c>
      <c r="H76" s="432">
        <v>0.115</v>
      </c>
      <c r="I76" s="432">
        <v>0.10100000000000001</v>
      </c>
      <c r="J76" s="433">
        <v>8.4000000000000005E-2</v>
      </c>
      <c r="K76" s="433">
        <v>7.1999999999999995E-2</v>
      </c>
      <c r="L76" s="433">
        <v>6.3E-2</v>
      </c>
      <c r="M76" s="433">
        <v>5.7000000000000002E-2</v>
      </c>
      <c r="N76" s="117"/>
    </row>
    <row r="77" spans="2:14" ht="26.85" customHeight="1">
      <c r="B77" s="267" t="s">
        <v>395</v>
      </c>
      <c r="C77" s="267"/>
      <c r="D77" s="268"/>
      <c r="E77" s="268"/>
      <c r="F77" s="649"/>
      <c r="G77" s="430"/>
      <c r="H77" s="434"/>
      <c r="I77" s="434"/>
      <c r="J77" s="434"/>
      <c r="K77" s="434"/>
      <c r="L77" s="434"/>
      <c r="M77" s="434"/>
      <c r="N77" s="119"/>
    </row>
    <row r="78" spans="2:14" ht="26.85" customHeight="1">
      <c r="B78" s="398" t="s">
        <v>393</v>
      </c>
      <c r="C78" s="398"/>
      <c r="D78" s="284" t="s">
        <v>396</v>
      </c>
      <c r="E78" s="284"/>
      <c r="F78" s="514">
        <v>1540</v>
      </c>
      <c r="G78" s="417">
        <v>1275</v>
      </c>
      <c r="H78" s="222">
        <v>1030</v>
      </c>
      <c r="I78" s="436">
        <v>831</v>
      </c>
      <c r="J78" s="437">
        <v>590</v>
      </c>
      <c r="K78" s="437">
        <v>441</v>
      </c>
      <c r="L78" s="437">
        <v>346</v>
      </c>
      <c r="M78" s="437">
        <v>289</v>
      </c>
      <c r="N78" s="120"/>
    </row>
    <row r="79" spans="2:14" ht="26.85" customHeight="1">
      <c r="B79" s="398" t="s">
        <v>394</v>
      </c>
      <c r="C79" s="398"/>
      <c r="D79" s="284" t="s">
        <v>396</v>
      </c>
      <c r="E79" s="284"/>
      <c r="F79" s="514">
        <v>1860</v>
      </c>
      <c r="G79" s="417">
        <v>1560</v>
      </c>
      <c r="H79" s="222">
        <v>1283</v>
      </c>
      <c r="I79" s="222">
        <v>1038</v>
      </c>
      <c r="J79" s="437">
        <v>765</v>
      </c>
      <c r="K79" s="437">
        <v>576</v>
      </c>
      <c r="L79" s="437">
        <v>449</v>
      </c>
      <c r="M79" s="437">
        <v>367</v>
      </c>
      <c r="N79" s="120"/>
    </row>
    <row r="80" spans="2:14" ht="26.85" customHeight="1">
      <c r="B80" s="267" t="s">
        <v>397</v>
      </c>
      <c r="C80" s="267"/>
      <c r="D80" s="268"/>
      <c r="E80" s="268"/>
      <c r="F80" s="649"/>
      <c r="G80" s="430"/>
      <c r="H80" s="434"/>
      <c r="I80" s="438"/>
      <c r="J80" s="434"/>
      <c r="K80" s="434"/>
      <c r="L80" s="434"/>
      <c r="M80" s="434"/>
      <c r="N80" s="119"/>
    </row>
    <row r="81" spans="2:14" ht="26.85" customHeight="1">
      <c r="B81" s="398" t="s">
        <v>393</v>
      </c>
      <c r="C81" s="398"/>
      <c r="D81" s="272" t="s">
        <v>398</v>
      </c>
      <c r="E81" s="272"/>
      <c r="F81" s="780">
        <v>6.0954130038116121</v>
      </c>
      <c r="G81" s="439">
        <v>5.65</v>
      </c>
      <c r="H81" s="440">
        <v>5.24</v>
      </c>
      <c r="I81" s="440">
        <v>4.82</v>
      </c>
      <c r="J81" s="441">
        <v>4.16</v>
      </c>
      <c r="K81" s="441">
        <v>3.65</v>
      </c>
      <c r="L81" s="441">
        <v>3.29</v>
      </c>
      <c r="M81" s="441">
        <v>3.05</v>
      </c>
      <c r="N81" s="121"/>
    </row>
    <row r="82" spans="2:14" ht="26.85" customHeight="1">
      <c r="B82" s="398" t="s">
        <v>394</v>
      </c>
      <c r="C82" s="398"/>
      <c r="D82" s="272" t="s">
        <v>398</v>
      </c>
      <c r="E82" s="272"/>
      <c r="F82" s="780">
        <v>7.0777871640905046</v>
      </c>
      <c r="G82" s="439">
        <v>6.63</v>
      </c>
      <c r="H82" s="442">
        <v>6.26</v>
      </c>
      <c r="I82" s="440">
        <v>5.77</v>
      </c>
      <c r="J82" s="441">
        <v>5.17</v>
      </c>
      <c r="K82" s="441">
        <v>4.57</v>
      </c>
      <c r="L82" s="441">
        <v>4.0999999999999996</v>
      </c>
      <c r="M82" s="441">
        <v>3.72</v>
      </c>
      <c r="N82" s="121"/>
    </row>
    <row r="83" spans="2:14">
      <c r="B83" s="122"/>
      <c r="C83" s="122"/>
      <c r="D83" s="18"/>
      <c r="E83" s="18"/>
      <c r="F83" s="75"/>
      <c r="G83" s="123"/>
      <c r="H83" s="124"/>
      <c r="I83" s="76"/>
      <c r="J83" s="125"/>
      <c r="K83" s="102"/>
      <c r="L83" s="102"/>
      <c r="M83" s="102"/>
      <c r="N83" s="103"/>
    </row>
    <row r="84" spans="2:14">
      <c r="B84" s="79"/>
      <c r="C84" s="79"/>
    </row>
    <row r="85" spans="2:14">
      <c r="B85" s="897"/>
      <c r="C85" s="897"/>
      <c r="D85" s="897"/>
      <c r="E85" s="897"/>
      <c r="F85" s="897"/>
      <c r="G85" s="897"/>
      <c r="H85" s="897"/>
      <c r="I85" s="897"/>
      <c r="J85" s="897"/>
      <c r="K85" s="897"/>
      <c r="L85" s="897"/>
      <c r="M85" s="897"/>
    </row>
  </sheetData>
  <protectedRanges>
    <protectedRange name="FY20_1_2" sqref="J28 J46 J50:J52 J66:J69 J59:J60 J37:J40 J30:J31 J73:J84"/>
    <protectedRange name="FY20_3_2" sqref="I50:I52 I84 H28:I28 J32:N32 H46:I46 H73:I83 H70:M71 L24:M26 I47:M49 H37:I40 I59:I60 G47:H48 H33:N36 H30:I32 H50:H67 I61:N65 I53:N58 I66:I68 H69:I69 H41:M45"/>
  </protectedRanges>
  <mergeCells count="5">
    <mergeCell ref="B26:M26"/>
    <mergeCell ref="B57:M57"/>
    <mergeCell ref="B65:M65"/>
    <mergeCell ref="B85:M85"/>
    <mergeCell ref="C2:E2"/>
  </mergeCells>
  <pageMargins left="0.7" right="0.7" top="0.75" bottom="0.75" header="0.3" footer="0.3"/>
  <pageSetup paperSize="9" scale="28" orientation="portrait" r:id="rId1"/>
  <headerFooter>
    <oddFooter><![CDATA[&L_x000D_&1#&"Calibri"&8&K000000 Unclassifie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14">
    <tabColor theme="4" tint="0.799981688894314"/>
    <pageSetUpPr fitToPage="1"/>
  </sheetPr>
  <dimension ref="B1:AC71"/>
  <sheetViews>
    <sheetView showGridLines="0" topLeftCell="B2" zoomScale="115" zoomScaleNormal="115" workbookViewId="0">
      <selection activeCell="M22" sqref="M22"/>
    </sheetView>
  </sheetViews>
  <sheetFormatPr defaultColWidth="8.5703125" defaultRowHeight="15.6"/>
  <cols>
    <col min="1" max="1" width="4.42578125" style="28" customWidth="1"/>
    <col min="2" max="2" width="69.42578125" style="28" customWidth="1"/>
    <col min="3" max="3" width="20.5703125" style="28" customWidth="1"/>
    <col min="4" max="4" width="8.5703125" style="15" customWidth="1"/>
    <col min="5" max="5" width="15.42578125" style="15" customWidth="1"/>
    <col min="6" max="6" width="21.5703125" style="45" customWidth="1"/>
    <col min="7" max="13" width="21.5703125" style="12" customWidth="1"/>
    <col min="14" max="14" width="15.5703125" style="51" customWidth="1"/>
    <col min="15" max="16384" width="8.5703125" style="28"/>
  </cols>
  <sheetData>
    <row r="1" spans="2:14" ht="24.6" customHeight="1"/>
    <row r="2" spans="2:14" ht="81" customHeight="1">
      <c r="B2" s="385" t="s">
        <v>93</v>
      </c>
      <c r="C2" s="824" t="s">
        <v>399</v>
      </c>
      <c r="D2" s="824"/>
      <c r="E2" s="824"/>
      <c r="F2" s="824"/>
      <c r="G2" s="824"/>
      <c r="H2" s="378"/>
      <c r="I2" s="378"/>
      <c r="J2" s="378"/>
      <c r="K2" s="378"/>
      <c r="L2" s="378"/>
      <c r="M2" s="318"/>
      <c r="N2" s="126"/>
    </row>
    <row r="3" spans="2:14" ht="25.5" customHeight="1">
      <c r="B3" s="74"/>
      <c r="C3" s="74"/>
      <c r="D3" s="122"/>
      <c r="E3" s="122"/>
      <c r="F3" s="75"/>
      <c r="G3" s="21"/>
      <c r="H3" s="143"/>
      <c r="I3" s="20"/>
      <c r="J3" s="21"/>
      <c r="K3" s="21"/>
      <c r="L3" s="21"/>
      <c r="M3" s="21"/>
      <c r="N3" s="126"/>
    </row>
    <row r="4" spans="2:14" ht="26.85" customHeight="1">
      <c r="B4" s="6" t="s">
        <v>400</v>
      </c>
      <c r="C4" s="6"/>
      <c r="D4" s="7" t="s">
        <v>10</v>
      </c>
      <c r="E4" s="7"/>
      <c r="F4" s="8" t="s">
        <v>11</v>
      </c>
      <c r="G4" s="9" t="s">
        <v>12</v>
      </c>
      <c r="H4" s="9" t="s">
        <v>13</v>
      </c>
      <c r="I4" s="9" t="s">
        <v>14</v>
      </c>
      <c r="J4" s="9" t="s">
        <v>15</v>
      </c>
      <c r="K4" s="9" t="s">
        <v>16</v>
      </c>
      <c r="L4" s="9" t="s">
        <v>17</v>
      </c>
      <c r="M4" s="9" t="s">
        <v>18</v>
      </c>
      <c r="N4" s="95"/>
    </row>
    <row r="5" spans="2:14" ht="26.85" customHeight="1">
      <c r="B5" s="268" t="s">
        <v>401</v>
      </c>
      <c r="C5" s="268"/>
      <c r="D5" s="284"/>
      <c r="E5" s="284"/>
      <c r="F5" s="269"/>
      <c r="G5" s="211"/>
      <c r="H5" s="277"/>
      <c r="I5" s="230"/>
      <c r="J5" s="277"/>
      <c r="K5" s="277"/>
      <c r="L5" s="277"/>
      <c r="M5" s="277"/>
      <c r="N5" s="126"/>
    </row>
    <row r="6" spans="2:14" ht="26.85" customHeight="1">
      <c r="B6" s="400" t="s">
        <v>402</v>
      </c>
      <c r="C6" s="400"/>
      <c r="D6" s="284" t="s">
        <v>403</v>
      </c>
      <c r="E6" s="284"/>
      <c r="F6" s="579">
        <f>SUM(F10+F18)</f>
        <v>627012.2145</v>
      </c>
      <c r="G6" s="222">
        <f>G10+G18</f>
        <v>667525.29321084998</v>
      </c>
      <c r="H6" s="222">
        <f>SUM(H10,H18)</f>
        <v>748778.77520316723</v>
      </c>
      <c r="I6" s="222">
        <f t="shared" ref="I6:M6" si="0">SUM(I10,I18)</f>
        <v>804015</v>
      </c>
      <c r="J6" s="222">
        <f>SUM(J10,J18)</f>
        <v>811969</v>
      </c>
      <c r="K6" s="222">
        <f t="shared" si="0"/>
        <v>847132</v>
      </c>
      <c r="L6" s="222">
        <f t="shared" si="0"/>
        <v>918523</v>
      </c>
      <c r="M6" s="222">
        <f t="shared" si="0"/>
        <v>921693</v>
      </c>
      <c r="N6" s="130"/>
    </row>
    <row r="7" spans="2:14" ht="26.85" customHeight="1">
      <c r="B7" s="290" t="s">
        <v>404</v>
      </c>
      <c r="C7" s="290"/>
      <c r="D7" s="223" t="s">
        <v>31</v>
      </c>
      <c r="E7" s="223"/>
      <c r="F7" s="696">
        <f>F6/$J$6-1</f>
        <v>-0.22778798882715967</v>
      </c>
      <c r="G7" s="702">
        <f>G6/$J$6-1</f>
        <v>-0.17789312989676953</v>
      </c>
      <c r="H7" s="702">
        <f>H6/$J$6-1</f>
        <v>-7.7823444979836398E-2</v>
      </c>
      <c r="I7" s="702">
        <f>I6/$J$6-1</f>
        <v>-9.7959404854126575E-3</v>
      </c>
      <c r="J7" s="227" t="s">
        <v>23</v>
      </c>
      <c r="K7" s="227" t="s">
        <v>23</v>
      </c>
      <c r="L7" s="227" t="s">
        <v>23</v>
      </c>
      <c r="M7" s="227" t="s">
        <v>23</v>
      </c>
      <c r="N7" s="140"/>
    </row>
    <row r="8" spans="2:14" ht="26.85" customHeight="1">
      <c r="B8" s="398" t="s">
        <v>405</v>
      </c>
      <c r="C8" s="398"/>
      <c r="D8" s="284" t="s">
        <v>403</v>
      </c>
      <c r="E8" s="284"/>
      <c r="F8" s="579">
        <f>F6+F26</f>
        <v>996011.2145</v>
      </c>
      <c r="G8" s="222">
        <f>G6+G26</f>
        <v>1036524.29321085</v>
      </c>
      <c r="H8" s="222">
        <f>H6+H26</f>
        <v>1117777.7752031672</v>
      </c>
      <c r="I8" s="222">
        <f>I6+I26</f>
        <v>1173014</v>
      </c>
      <c r="J8" s="417">
        <f>J6+J43</f>
        <v>915011</v>
      </c>
      <c r="K8" s="417">
        <f>K6+K43</f>
        <v>959899</v>
      </c>
      <c r="L8" s="417">
        <f>L6+L43</f>
        <v>1034927</v>
      </c>
      <c r="M8" s="417">
        <f>M6+M43</f>
        <v>1037443</v>
      </c>
      <c r="N8" s="766"/>
    </row>
    <row r="9" spans="2:14" ht="26.85" customHeight="1">
      <c r="B9" s="268" t="s">
        <v>406</v>
      </c>
      <c r="C9" s="268"/>
      <c r="D9" s="284"/>
      <c r="E9" s="284"/>
      <c r="F9" s="269"/>
      <c r="G9" s="277"/>
      <c r="H9" s="291"/>
      <c r="I9" s="230"/>
      <c r="J9" s="277"/>
      <c r="K9" s="277"/>
      <c r="L9" s="277"/>
      <c r="M9" s="277"/>
      <c r="N9" s="126"/>
    </row>
    <row r="10" spans="2:14" ht="26.85" customHeight="1">
      <c r="B10" s="400" t="s">
        <v>407</v>
      </c>
      <c r="C10" s="400"/>
      <c r="D10" s="284" t="s">
        <v>403</v>
      </c>
      <c r="E10" s="284"/>
      <c r="F10" s="579">
        <f>SUM(F13:F16)</f>
        <v>13268.2145</v>
      </c>
      <c r="G10" s="222">
        <f>SUM(G13:G16)</f>
        <v>11113.393236471653</v>
      </c>
      <c r="H10" s="222">
        <f>SUM(H13:H16)</f>
        <v>22527.384642037607</v>
      </c>
      <c r="I10" s="222">
        <f t="shared" ref="I10:M10" si="1">SUM(I13:I16)</f>
        <v>22768</v>
      </c>
      <c r="J10" s="222">
        <f t="shared" si="1"/>
        <v>22277</v>
      </c>
      <c r="K10" s="222">
        <f t="shared" si="1"/>
        <v>23163</v>
      </c>
      <c r="L10" s="222">
        <f t="shared" si="1"/>
        <v>22374</v>
      </c>
      <c r="M10" s="222">
        <f t="shared" si="1"/>
        <v>23047</v>
      </c>
      <c r="N10" s="130"/>
    </row>
    <row r="11" spans="2:14" ht="26.85" customHeight="1">
      <c r="B11" s="400" t="s">
        <v>408</v>
      </c>
      <c r="C11" s="400"/>
      <c r="D11" s="223" t="s">
        <v>31</v>
      </c>
      <c r="E11" s="284"/>
      <c r="F11" s="311">
        <f>F10/$J$10-1</f>
        <v>-0.40439850518471965</v>
      </c>
      <c r="G11" s="781">
        <f>G10/$J$10-1</f>
        <v>-0.50112702623909633</v>
      </c>
      <c r="H11" s="426">
        <f>H10/$J$10-1</f>
        <v>1.1239603269632692E-2</v>
      </c>
      <c r="I11" s="426">
        <f>I10/$J$10-1</f>
        <v>2.2040669749068487E-2</v>
      </c>
      <c r="J11" s="227" t="s">
        <v>23</v>
      </c>
      <c r="K11" s="227" t="s">
        <v>23</v>
      </c>
      <c r="L11" s="227" t="s">
        <v>23</v>
      </c>
      <c r="M11" s="227" t="s">
        <v>23</v>
      </c>
      <c r="N11" s="130"/>
    </row>
    <row r="12" spans="2:14" ht="26.85" customHeight="1">
      <c r="B12" s="268" t="s">
        <v>409</v>
      </c>
      <c r="C12" s="268"/>
      <c r="D12" s="284"/>
      <c r="E12" s="284"/>
      <c r="F12" s="752"/>
      <c r="G12" s="277"/>
      <c r="H12" s="469"/>
      <c r="I12" s="282"/>
      <c r="J12" s="291"/>
      <c r="K12" s="291"/>
      <c r="L12" s="291"/>
      <c r="M12" s="291"/>
      <c r="N12" s="132"/>
    </row>
    <row r="13" spans="2:14" ht="26.85" customHeight="1">
      <c r="B13" s="400" t="s">
        <v>410</v>
      </c>
      <c r="C13" s="400"/>
      <c r="D13" s="284" t="s">
        <v>403</v>
      </c>
      <c r="E13" s="284"/>
      <c r="F13" s="579">
        <v>228</v>
      </c>
      <c r="G13" s="462">
        <v>172.33856507981699</v>
      </c>
      <c r="H13" s="468">
        <v>234</v>
      </c>
      <c r="I13" s="468">
        <v>226</v>
      </c>
      <c r="J13" s="468">
        <v>187</v>
      </c>
      <c r="K13" s="468">
        <v>428</v>
      </c>
      <c r="L13" s="468">
        <v>414</v>
      </c>
      <c r="M13" s="468">
        <v>335</v>
      </c>
      <c r="N13" s="130"/>
    </row>
    <row r="14" spans="2:14" ht="26.85" customHeight="1">
      <c r="B14" s="400" t="s">
        <v>411</v>
      </c>
      <c r="C14" s="400"/>
      <c r="D14" s="284" t="s">
        <v>403</v>
      </c>
      <c r="E14" s="284"/>
      <c r="F14" s="579">
        <v>8883</v>
      </c>
      <c r="G14" s="222">
        <v>8568.2881735211631</v>
      </c>
      <c r="H14" s="222">
        <v>8178.4953962179343</v>
      </c>
      <c r="I14" s="222">
        <v>8665</v>
      </c>
      <c r="J14" s="222">
        <v>8941</v>
      </c>
      <c r="K14" s="222">
        <v>9703</v>
      </c>
      <c r="L14" s="222">
        <v>9007</v>
      </c>
      <c r="M14" s="222">
        <v>10474</v>
      </c>
      <c r="N14" s="130"/>
    </row>
    <row r="15" spans="2:14" ht="26.85" customHeight="1">
      <c r="B15" s="400" t="s">
        <v>412</v>
      </c>
      <c r="C15" s="400"/>
      <c r="D15" s="284" t="s">
        <v>403</v>
      </c>
      <c r="E15" s="284"/>
      <c r="F15" s="579">
        <f>174.307*23.5</f>
        <v>4096.2145</v>
      </c>
      <c r="G15" s="222">
        <v>2305.35</v>
      </c>
      <c r="H15" s="222">
        <v>14049.023799999999</v>
      </c>
      <c r="I15" s="222">
        <v>13804</v>
      </c>
      <c r="J15" s="222">
        <v>13088</v>
      </c>
      <c r="K15" s="222">
        <v>12987</v>
      </c>
      <c r="L15" s="222">
        <v>12829</v>
      </c>
      <c r="M15" s="222">
        <v>12068</v>
      </c>
      <c r="N15" s="130"/>
    </row>
    <row r="16" spans="2:14" ht="26.85" customHeight="1">
      <c r="B16" s="400" t="s">
        <v>102</v>
      </c>
      <c r="C16" s="400"/>
      <c r="D16" s="284" t="s">
        <v>403</v>
      </c>
      <c r="E16" s="284"/>
      <c r="F16" s="579">
        <v>61</v>
      </c>
      <c r="G16" s="462">
        <v>67.416497870672757</v>
      </c>
      <c r="H16" s="468">
        <v>65.865445819672132</v>
      </c>
      <c r="I16" s="468">
        <v>73</v>
      </c>
      <c r="J16" s="468">
        <v>61</v>
      </c>
      <c r="K16" s="468">
        <v>45</v>
      </c>
      <c r="L16" s="468">
        <v>124</v>
      </c>
      <c r="M16" s="468">
        <v>170</v>
      </c>
      <c r="N16" s="130"/>
    </row>
    <row r="17" spans="2:14" ht="26.85" customHeight="1">
      <c r="B17" s="268" t="s">
        <v>413</v>
      </c>
      <c r="C17" s="268"/>
      <c r="D17" s="284"/>
      <c r="E17" s="284"/>
      <c r="F17" s="269"/>
      <c r="G17" s="277"/>
      <c r="H17" s="469"/>
      <c r="I17" s="230"/>
      <c r="J17" s="277"/>
      <c r="K17" s="277"/>
      <c r="L17" s="277"/>
      <c r="M17" s="277"/>
      <c r="N17" s="126"/>
    </row>
    <row r="18" spans="2:14" ht="26.85" customHeight="1">
      <c r="B18" s="400" t="s">
        <v>413</v>
      </c>
      <c r="C18" s="400"/>
      <c r="D18" s="284" t="s">
        <v>403</v>
      </c>
      <c r="E18" s="284"/>
      <c r="F18" s="579">
        <f>SUM(F21:F22)</f>
        <v>613744</v>
      </c>
      <c r="G18" s="222">
        <f>SUM(G21:G22)</f>
        <v>656411.89997437829</v>
      </c>
      <c r="H18" s="222">
        <f>SUM(H21:H22)</f>
        <v>726251.39056112967</v>
      </c>
      <c r="I18" s="222">
        <f t="shared" ref="I18:M18" si="2">SUM(I21:I22)</f>
        <v>781247</v>
      </c>
      <c r="J18" s="222">
        <f>SUM(J21:J22)</f>
        <v>789692</v>
      </c>
      <c r="K18" s="222">
        <f t="shared" si="2"/>
        <v>823969</v>
      </c>
      <c r="L18" s="222">
        <f t="shared" si="2"/>
        <v>896149</v>
      </c>
      <c r="M18" s="222">
        <f t="shared" si="2"/>
        <v>898646</v>
      </c>
      <c r="N18" s="130"/>
    </row>
    <row r="19" spans="2:14" ht="26.85" customHeight="1">
      <c r="B19" s="400" t="s">
        <v>414</v>
      </c>
      <c r="C19" s="400"/>
      <c r="D19" s="285" t="s">
        <v>31</v>
      </c>
      <c r="E19" s="284"/>
      <c r="F19" s="311">
        <f>F18/$J$18-1</f>
        <v>-0.22280585342133385</v>
      </c>
      <c r="G19" s="702">
        <f>G18/$J$18-1</f>
        <v>-0.16877478817769676</v>
      </c>
      <c r="H19" s="702">
        <f>H18/$J$18-1</f>
        <v>-8.0335889737860211E-2</v>
      </c>
      <c r="I19" s="702">
        <f>I18/$J$18-1</f>
        <v>-1.069404274071406E-2</v>
      </c>
      <c r="J19" s="227" t="s">
        <v>23</v>
      </c>
      <c r="K19" s="227" t="s">
        <v>23</v>
      </c>
      <c r="L19" s="227" t="s">
        <v>23</v>
      </c>
      <c r="M19" s="227" t="s">
        <v>23</v>
      </c>
      <c r="N19" s="130"/>
    </row>
    <row r="20" spans="2:14" ht="26.85" customHeight="1">
      <c r="B20" s="268" t="s">
        <v>415</v>
      </c>
      <c r="C20" s="268"/>
      <c r="D20" s="284"/>
      <c r="E20" s="284"/>
      <c r="F20" s="752"/>
      <c r="G20" s="465"/>
      <c r="H20" s="469"/>
      <c r="I20" s="282"/>
      <c r="J20" s="291"/>
      <c r="K20" s="277"/>
      <c r="L20" s="291"/>
      <c r="M20" s="291"/>
      <c r="N20" s="132"/>
    </row>
    <row r="21" spans="2:14" ht="26.85" customHeight="1">
      <c r="B21" s="400" t="s">
        <v>416</v>
      </c>
      <c r="C21" s="400"/>
      <c r="D21" s="284" t="s">
        <v>403</v>
      </c>
      <c r="E21" s="284"/>
      <c r="F21" s="579">
        <v>4475</v>
      </c>
      <c r="G21" s="222">
        <v>9485.0642424736325</v>
      </c>
      <c r="H21" s="222">
        <v>10489.390561129645</v>
      </c>
      <c r="I21" s="222">
        <v>10847</v>
      </c>
      <c r="J21" s="222">
        <v>11146</v>
      </c>
      <c r="K21" s="222">
        <v>15403</v>
      </c>
      <c r="L21" s="222">
        <v>18246</v>
      </c>
      <c r="M21" s="222">
        <v>19241</v>
      </c>
      <c r="N21" s="130"/>
    </row>
    <row r="22" spans="2:14" ht="26.85" customHeight="1">
      <c r="B22" s="400" t="s">
        <v>417</v>
      </c>
      <c r="C22" s="400"/>
      <c r="D22" s="284" t="s">
        <v>403</v>
      </c>
      <c r="E22" s="284"/>
      <c r="F22" s="579">
        <v>609269</v>
      </c>
      <c r="G22" s="222">
        <v>646926.8357319046</v>
      </c>
      <c r="H22" s="222">
        <v>715762</v>
      </c>
      <c r="I22" s="222">
        <v>770400</v>
      </c>
      <c r="J22" s="222">
        <v>778546</v>
      </c>
      <c r="K22" s="222">
        <v>808566</v>
      </c>
      <c r="L22" s="222">
        <v>877903</v>
      </c>
      <c r="M22" s="222">
        <v>879405</v>
      </c>
      <c r="N22" s="130"/>
    </row>
    <row r="23" spans="2:14" ht="26.85" customHeight="1">
      <c r="B23" s="401" t="s">
        <v>417</v>
      </c>
      <c r="C23" s="391"/>
      <c r="D23" s="284" t="s">
        <v>418</v>
      </c>
      <c r="E23" s="284"/>
      <c r="F23" s="579">
        <v>3225542</v>
      </c>
      <c r="G23" s="721">
        <f t="shared" ref="G23:M23" si="3">G22*1000/G62*0.0036</f>
        <v>3190324.1214176118</v>
      </c>
      <c r="H23" s="721">
        <f t="shared" si="3"/>
        <v>3261700.2531645568</v>
      </c>
      <c r="I23" s="721">
        <f t="shared" si="3"/>
        <v>3423999.9999999995</v>
      </c>
      <c r="J23" s="721">
        <f t="shared" si="3"/>
        <v>3460204.4444444445</v>
      </c>
      <c r="K23" s="721">
        <f t="shared" si="3"/>
        <v>3549801.9512195121</v>
      </c>
      <c r="L23" s="721">
        <f t="shared" si="3"/>
        <v>3807772.0481927712</v>
      </c>
      <c r="M23" s="721">
        <f t="shared" si="3"/>
        <v>3768878.5714285714</v>
      </c>
      <c r="N23" s="718"/>
    </row>
    <row r="24" spans="2:14" ht="26.85" customHeight="1">
      <c r="B24" s="401" t="s">
        <v>419</v>
      </c>
      <c r="C24" s="401"/>
      <c r="D24" s="285" t="s">
        <v>31</v>
      </c>
      <c r="E24" s="285"/>
      <c r="F24" s="755">
        <v>3.5400000000000001E-2</v>
      </c>
      <c r="G24" s="424">
        <v>3.4799999999999998E-2</v>
      </c>
      <c r="H24" s="471">
        <v>3.6136364573432847E-2</v>
      </c>
      <c r="I24" s="472">
        <v>3.6999999999999998E-2</v>
      </c>
      <c r="J24" s="429">
        <v>3.6999999999999998E-2</v>
      </c>
      <c r="K24" s="429">
        <v>3.6999999999999998E-2</v>
      </c>
      <c r="L24" s="475">
        <v>0.04</v>
      </c>
      <c r="M24" s="429">
        <v>3.9E-2</v>
      </c>
      <c r="N24" s="133"/>
    </row>
    <row r="25" spans="2:14" ht="26.85" customHeight="1">
      <c r="B25" s="268" t="s">
        <v>420</v>
      </c>
      <c r="C25" s="268"/>
      <c r="D25" s="284"/>
      <c r="E25" s="284"/>
      <c r="F25" s="269"/>
      <c r="G25" s="465"/>
      <c r="H25" s="291"/>
      <c r="I25" s="282"/>
      <c r="J25" s="291"/>
      <c r="K25" s="291"/>
      <c r="L25" s="291"/>
      <c r="M25" s="291"/>
      <c r="N25" s="132"/>
    </row>
    <row r="26" spans="2:14" ht="26.85" customHeight="1">
      <c r="B26" s="400" t="s">
        <v>421</v>
      </c>
      <c r="C26" s="400"/>
      <c r="D26" s="284" t="s">
        <v>403</v>
      </c>
      <c r="E26" s="284"/>
      <c r="F26" s="579">
        <v>368999</v>
      </c>
      <c r="G26" s="450">
        <v>368999</v>
      </c>
      <c r="H26" s="450">
        <v>368999</v>
      </c>
      <c r="I26" s="450">
        <f>SUM(I28:I42)</f>
        <v>368999</v>
      </c>
      <c r="J26" s="227" t="s">
        <v>23</v>
      </c>
      <c r="K26" s="227" t="s">
        <v>23</v>
      </c>
      <c r="L26" s="227" t="s">
        <v>23</v>
      </c>
      <c r="M26" s="227" t="s">
        <v>23</v>
      </c>
      <c r="N26" s="134"/>
    </row>
    <row r="27" spans="2:14" ht="26.85" customHeight="1">
      <c r="B27" s="263" t="s">
        <v>422</v>
      </c>
      <c r="C27" s="263"/>
      <c r="D27" s="284"/>
      <c r="E27" s="284"/>
      <c r="F27" s="269"/>
      <c r="G27" s="277"/>
      <c r="H27" s="291"/>
      <c r="I27" s="282"/>
      <c r="J27" s="291"/>
      <c r="K27" s="291"/>
      <c r="L27" s="291"/>
      <c r="M27" s="291"/>
      <c r="N27" s="132"/>
    </row>
    <row r="28" spans="2:14" ht="26.85" customHeight="1">
      <c r="B28" s="388" t="s">
        <v>423</v>
      </c>
      <c r="C28" s="388"/>
      <c r="D28" s="284" t="s">
        <v>403</v>
      </c>
      <c r="E28" s="284"/>
      <c r="F28" s="722" t="s">
        <v>215</v>
      </c>
      <c r="G28" s="450" t="s">
        <v>215</v>
      </c>
      <c r="H28" s="450" t="s">
        <v>215</v>
      </c>
      <c r="I28" s="222">
        <v>16147</v>
      </c>
      <c r="J28" s="227" t="s">
        <v>23</v>
      </c>
      <c r="K28" s="227" t="s">
        <v>23</v>
      </c>
      <c r="L28" s="227" t="s">
        <v>23</v>
      </c>
      <c r="M28" s="227" t="s">
        <v>23</v>
      </c>
      <c r="N28" s="132"/>
    </row>
    <row r="29" spans="2:14" ht="26.85" customHeight="1">
      <c r="B29" s="388" t="s">
        <v>424</v>
      </c>
      <c r="C29" s="388"/>
      <c r="D29" s="284" t="s">
        <v>403</v>
      </c>
      <c r="E29" s="284"/>
      <c r="F29" s="722" t="s">
        <v>215</v>
      </c>
      <c r="G29" s="450" t="s">
        <v>215</v>
      </c>
      <c r="H29" s="450" t="s">
        <v>215</v>
      </c>
      <c r="I29" s="222">
        <v>188478</v>
      </c>
      <c r="J29" s="227" t="s">
        <v>23</v>
      </c>
      <c r="K29" s="227" t="s">
        <v>23</v>
      </c>
      <c r="L29" s="227" t="s">
        <v>23</v>
      </c>
      <c r="M29" s="227" t="s">
        <v>23</v>
      </c>
      <c r="N29" s="132"/>
    </row>
    <row r="30" spans="2:14" ht="26.85" customHeight="1">
      <c r="B30" s="388" t="s">
        <v>425</v>
      </c>
      <c r="C30" s="388"/>
      <c r="D30" s="284" t="s">
        <v>403</v>
      </c>
      <c r="E30" s="284"/>
      <c r="F30" s="722" t="s">
        <v>215</v>
      </c>
      <c r="G30" s="450" t="s">
        <v>215</v>
      </c>
      <c r="H30" s="450" t="s">
        <v>215</v>
      </c>
      <c r="I30" s="222">
        <v>158450</v>
      </c>
      <c r="J30" s="227" t="s">
        <v>23</v>
      </c>
      <c r="K30" s="227" t="s">
        <v>23</v>
      </c>
      <c r="L30" s="227" t="s">
        <v>23</v>
      </c>
      <c r="M30" s="227" t="s">
        <v>23</v>
      </c>
      <c r="N30" s="132"/>
    </row>
    <row r="31" spans="2:14" ht="26.85" customHeight="1">
      <c r="B31" s="388" t="s">
        <v>426</v>
      </c>
      <c r="C31" s="388"/>
      <c r="D31" s="284" t="s">
        <v>403</v>
      </c>
      <c r="E31" s="284"/>
      <c r="F31" s="722" t="s">
        <v>427</v>
      </c>
      <c r="G31" s="450" t="s">
        <v>427</v>
      </c>
      <c r="H31" s="450" t="s">
        <v>427</v>
      </c>
      <c r="I31" s="450" t="s">
        <v>427</v>
      </c>
      <c r="J31" s="227" t="s">
        <v>23</v>
      </c>
      <c r="K31" s="227" t="s">
        <v>23</v>
      </c>
      <c r="L31" s="227" t="s">
        <v>23</v>
      </c>
      <c r="M31" s="227" t="s">
        <v>23</v>
      </c>
      <c r="N31" s="132"/>
    </row>
    <row r="32" spans="2:14" ht="26.85" customHeight="1">
      <c r="B32" s="388" t="s">
        <v>428</v>
      </c>
      <c r="C32" s="388"/>
      <c r="D32" s="284" t="s">
        <v>403</v>
      </c>
      <c r="E32" s="284"/>
      <c r="F32" s="722" t="s">
        <v>215</v>
      </c>
      <c r="G32" s="450" t="s">
        <v>215</v>
      </c>
      <c r="H32" s="450" t="s">
        <v>215</v>
      </c>
      <c r="I32" s="417">
        <v>4039</v>
      </c>
      <c r="J32" s="227" t="s">
        <v>23</v>
      </c>
      <c r="K32" s="227" t="s">
        <v>23</v>
      </c>
      <c r="L32" s="227" t="s">
        <v>23</v>
      </c>
      <c r="M32" s="227" t="s">
        <v>23</v>
      </c>
      <c r="N32" s="132"/>
    </row>
    <row r="33" spans="2:14" ht="26.85" customHeight="1">
      <c r="B33" s="388" t="s">
        <v>429</v>
      </c>
      <c r="C33" s="388"/>
      <c r="D33" s="284" t="s">
        <v>403</v>
      </c>
      <c r="E33" s="284"/>
      <c r="F33" s="722" t="s">
        <v>215</v>
      </c>
      <c r="G33" s="450" t="s">
        <v>215</v>
      </c>
      <c r="H33" s="450" t="s">
        <v>215</v>
      </c>
      <c r="I33" s="466">
        <v>110</v>
      </c>
      <c r="J33" s="227" t="s">
        <v>23</v>
      </c>
      <c r="K33" s="227" t="s">
        <v>23</v>
      </c>
      <c r="L33" s="227" t="s">
        <v>23</v>
      </c>
      <c r="M33" s="227" t="s">
        <v>23</v>
      </c>
      <c r="N33" s="132"/>
    </row>
    <row r="34" spans="2:14" ht="26.85" customHeight="1">
      <c r="B34" s="388" t="s">
        <v>430</v>
      </c>
      <c r="C34" s="388"/>
      <c r="D34" s="284" t="s">
        <v>403</v>
      </c>
      <c r="E34" s="284"/>
      <c r="F34" s="577" t="s">
        <v>215</v>
      </c>
      <c r="G34" s="450" t="s">
        <v>215</v>
      </c>
      <c r="H34" s="450" t="s">
        <v>215</v>
      </c>
      <c r="I34" s="222">
        <v>1775</v>
      </c>
      <c r="J34" s="227" t="s">
        <v>23</v>
      </c>
      <c r="K34" s="227" t="s">
        <v>23</v>
      </c>
      <c r="L34" s="227" t="s">
        <v>23</v>
      </c>
      <c r="M34" s="227" t="s">
        <v>23</v>
      </c>
      <c r="N34" s="450"/>
    </row>
    <row r="35" spans="2:14" ht="26.85" customHeight="1">
      <c r="B35" s="388" t="s">
        <v>431</v>
      </c>
      <c r="C35" s="388"/>
      <c r="D35" s="284" t="s">
        <v>403</v>
      </c>
      <c r="E35" s="284"/>
      <c r="F35" s="514" t="s">
        <v>432</v>
      </c>
      <c r="G35" s="450" t="s">
        <v>432</v>
      </c>
      <c r="H35" s="450" t="s">
        <v>432</v>
      </c>
      <c r="I35" s="450" t="s">
        <v>432</v>
      </c>
      <c r="J35" s="227" t="s">
        <v>23</v>
      </c>
      <c r="K35" s="227" t="s">
        <v>23</v>
      </c>
      <c r="L35" s="227" t="s">
        <v>23</v>
      </c>
      <c r="M35" s="227" t="s">
        <v>23</v>
      </c>
      <c r="N35" s="126"/>
    </row>
    <row r="36" spans="2:14" ht="26.85" customHeight="1">
      <c r="B36" s="388" t="s">
        <v>433</v>
      </c>
      <c r="C36" s="388"/>
      <c r="D36" s="284" t="s">
        <v>403</v>
      </c>
      <c r="E36" s="284"/>
      <c r="F36" s="514" t="s">
        <v>432</v>
      </c>
      <c r="G36" s="450" t="s">
        <v>432</v>
      </c>
      <c r="H36" s="450" t="s">
        <v>432</v>
      </c>
      <c r="I36" s="450" t="s">
        <v>432</v>
      </c>
      <c r="J36" s="227" t="s">
        <v>23</v>
      </c>
      <c r="K36" s="227" t="s">
        <v>23</v>
      </c>
      <c r="L36" s="227" t="s">
        <v>23</v>
      </c>
      <c r="M36" s="227" t="s">
        <v>23</v>
      </c>
      <c r="N36" s="126"/>
    </row>
    <row r="37" spans="2:14" ht="26.85" customHeight="1">
      <c r="B37" s="388" t="s">
        <v>434</v>
      </c>
      <c r="C37" s="388"/>
      <c r="D37" s="284" t="s">
        <v>403</v>
      </c>
      <c r="E37" s="284"/>
      <c r="F37" s="514" t="s">
        <v>432</v>
      </c>
      <c r="G37" s="450" t="s">
        <v>432</v>
      </c>
      <c r="H37" s="450" t="s">
        <v>432</v>
      </c>
      <c r="I37" s="450" t="s">
        <v>432</v>
      </c>
      <c r="J37" s="227" t="s">
        <v>23</v>
      </c>
      <c r="K37" s="227" t="s">
        <v>23</v>
      </c>
      <c r="L37" s="227" t="s">
        <v>23</v>
      </c>
      <c r="M37" s="227" t="s">
        <v>23</v>
      </c>
      <c r="N37" s="126"/>
    </row>
    <row r="38" spans="2:14" ht="26.85" customHeight="1">
      <c r="B38" s="388" t="s">
        <v>435</v>
      </c>
      <c r="C38" s="388"/>
      <c r="D38" s="284" t="s">
        <v>403</v>
      </c>
      <c r="E38" s="284"/>
      <c r="F38" s="514" t="s">
        <v>432</v>
      </c>
      <c r="G38" s="450" t="s">
        <v>432</v>
      </c>
      <c r="H38" s="450" t="s">
        <v>432</v>
      </c>
      <c r="I38" s="450" t="s">
        <v>432</v>
      </c>
      <c r="J38" s="227" t="s">
        <v>23</v>
      </c>
      <c r="K38" s="227" t="s">
        <v>23</v>
      </c>
      <c r="L38" s="227" t="s">
        <v>23</v>
      </c>
      <c r="M38" s="227" t="s">
        <v>23</v>
      </c>
      <c r="N38" s="126"/>
    </row>
    <row r="39" spans="2:14" ht="26.85" customHeight="1">
      <c r="B39" s="388" t="s">
        <v>436</v>
      </c>
      <c r="C39" s="388"/>
      <c r="D39" s="284" t="s">
        <v>403</v>
      </c>
      <c r="E39" s="284"/>
      <c r="F39" s="514" t="s">
        <v>432</v>
      </c>
      <c r="G39" s="450" t="s">
        <v>432</v>
      </c>
      <c r="H39" s="450" t="s">
        <v>432</v>
      </c>
      <c r="I39" s="450" t="s">
        <v>432</v>
      </c>
      <c r="J39" s="227" t="s">
        <v>23</v>
      </c>
      <c r="K39" s="227" t="s">
        <v>23</v>
      </c>
      <c r="L39" s="227" t="s">
        <v>23</v>
      </c>
      <c r="M39" s="227" t="s">
        <v>23</v>
      </c>
      <c r="N39" s="126"/>
    </row>
    <row r="40" spans="2:14" ht="26.85" customHeight="1">
      <c r="B40" s="388" t="s">
        <v>437</v>
      </c>
      <c r="C40" s="388"/>
      <c r="D40" s="284" t="s">
        <v>403</v>
      </c>
      <c r="E40" s="284"/>
      <c r="F40" s="514" t="s">
        <v>432</v>
      </c>
      <c r="G40" s="450" t="s">
        <v>432</v>
      </c>
      <c r="H40" s="450" t="s">
        <v>432</v>
      </c>
      <c r="I40" s="450" t="s">
        <v>432</v>
      </c>
      <c r="J40" s="227" t="s">
        <v>23</v>
      </c>
      <c r="K40" s="227" t="s">
        <v>23</v>
      </c>
      <c r="L40" s="227" t="s">
        <v>23</v>
      </c>
      <c r="M40" s="227" t="s">
        <v>23</v>
      </c>
      <c r="N40" s="126"/>
    </row>
    <row r="41" spans="2:14" ht="26.85" customHeight="1">
      <c r="B41" s="388" t="s">
        <v>438</v>
      </c>
      <c r="C41" s="388"/>
      <c r="D41" s="284" t="s">
        <v>403</v>
      </c>
      <c r="E41" s="284"/>
      <c r="F41" s="514" t="s">
        <v>432</v>
      </c>
      <c r="G41" s="450" t="s">
        <v>432</v>
      </c>
      <c r="H41" s="450" t="s">
        <v>432</v>
      </c>
      <c r="I41" s="450" t="s">
        <v>432</v>
      </c>
      <c r="J41" s="227" t="s">
        <v>23</v>
      </c>
      <c r="K41" s="227" t="s">
        <v>23</v>
      </c>
      <c r="L41" s="227" t="s">
        <v>23</v>
      </c>
      <c r="M41" s="227" t="s">
        <v>23</v>
      </c>
      <c r="N41" s="126"/>
    </row>
    <row r="42" spans="2:14" ht="26.85" customHeight="1">
      <c r="B42" s="388" t="s">
        <v>439</v>
      </c>
      <c r="C42" s="388"/>
      <c r="D42" s="284" t="s">
        <v>403</v>
      </c>
      <c r="E42" s="284"/>
      <c r="F42" s="514" t="s">
        <v>432</v>
      </c>
      <c r="G42" s="450" t="s">
        <v>432</v>
      </c>
      <c r="H42" s="450" t="s">
        <v>432</v>
      </c>
      <c r="I42" s="450" t="s">
        <v>432</v>
      </c>
      <c r="J42" s="227" t="s">
        <v>23</v>
      </c>
      <c r="K42" s="227" t="s">
        <v>23</v>
      </c>
      <c r="L42" s="227" t="s">
        <v>23</v>
      </c>
      <c r="M42" s="227" t="s">
        <v>23</v>
      </c>
      <c r="N42" s="126"/>
    </row>
    <row r="43" spans="2:14" ht="26.85" customHeight="1">
      <c r="B43" s="286" t="s">
        <v>440</v>
      </c>
      <c r="C43" s="388"/>
      <c r="D43" s="284" t="s">
        <v>403</v>
      </c>
      <c r="E43" s="284"/>
      <c r="F43" s="757" t="s">
        <v>23</v>
      </c>
      <c r="G43" s="227" t="s">
        <v>23</v>
      </c>
      <c r="H43" s="227" t="s">
        <v>23</v>
      </c>
      <c r="I43" s="227" t="s">
        <v>23</v>
      </c>
      <c r="J43" s="222">
        <v>103042</v>
      </c>
      <c r="K43" s="222">
        <v>112767</v>
      </c>
      <c r="L43" s="222">
        <v>116404</v>
      </c>
      <c r="M43" s="222">
        <v>115750</v>
      </c>
      <c r="N43" s="126"/>
    </row>
    <row r="44" spans="2:14" ht="80.85" customHeight="1">
      <c r="B44" s="900" t="s">
        <v>441</v>
      </c>
      <c r="C44" s="900"/>
      <c r="D44" s="900"/>
      <c r="E44" s="900"/>
      <c r="F44" s="900"/>
      <c r="G44" s="900"/>
      <c r="H44" s="900"/>
      <c r="I44" s="900"/>
      <c r="J44" s="900"/>
      <c r="K44" s="900"/>
      <c r="L44" s="900"/>
      <c r="M44" s="900"/>
      <c r="N44" s="126"/>
    </row>
    <row r="45" spans="2:14" ht="50.25" customHeight="1">
      <c r="B45" s="136"/>
      <c r="C45" s="136"/>
      <c r="D45" s="19"/>
      <c r="E45" s="19"/>
      <c r="F45" s="83"/>
      <c r="G45" s="20"/>
      <c r="H45" s="20"/>
      <c r="I45" s="20"/>
      <c r="J45" s="20"/>
      <c r="K45" s="20"/>
      <c r="L45" s="20"/>
      <c r="M45" s="20"/>
      <c r="N45" s="137"/>
    </row>
    <row r="46" spans="2:14" ht="26.85" customHeight="1">
      <c r="B46" s="756" t="s">
        <v>442</v>
      </c>
      <c r="C46" s="157"/>
      <c r="D46" s="7" t="s">
        <v>10</v>
      </c>
      <c r="E46" s="7"/>
      <c r="F46" s="8" t="s">
        <v>11</v>
      </c>
      <c r="G46" s="9" t="s">
        <v>12</v>
      </c>
      <c r="H46" s="9" t="s">
        <v>13</v>
      </c>
      <c r="I46" s="9" t="s">
        <v>14</v>
      </c>
      <c r="J46" s="9" t="s">
        <v>15</v>
      </c>
      <c r="K46" s="9" t="s">
        <v>16</v>
      </c>
      <c r="L46" s="9" t="s">
        <v>17</v>
      </c>
      <c r="M46" s="9" t="s">
        <v>18</v>
      </c>
      <c r="N46" s="95"/>
    </row>
    <row r="47" spans="2:14" ht="26.85" customHeight="1">
      <c r="B47" s="286" t="s">
        <v>443</v>
      </c>
      <c r="C47" s="286"/>
      <c r="D47" s="226"/>
      <c r="E47" s="226"/>
      <c r="F47" s="288"/>
      <c r="G47" s="473"/>
      <c r="H47" s="434"/>
      <c r="I47" s="464"/>
      <c r="J47" s="434"/>
      <c r="K47" s="434"/>
      <c r="L47" s="434"/>
      <c r="M47" s="434"/>
      <c r="N47" s="119"/>
    </row>
    <row r="48" spans="2:14" ht="26.85" customHeight="1">
      <c r="B48" s="402" t="s">
        <v>444</v>
      </c>
      <c r="C48" s="402"/>
      <c r="D48" s="289" t="s">
        <v>418</v>
      </c>
      <c r="E48" s="289"/>
      <c r="F48" s="579">
        <v>3402414</v>
      </c>
      <c r="G48" s="227" t="s">
        <v>23</v>
      </c>
      <c r="H48" s="227" t="s">
        <v>23</v>
      </c>
      <c r="I48" s="227" t="s">
        <v>23</v>
      </c>
      <c r="J48" s="227" t="s">
        <v>23</v>
      </c>
      <c r="K48" s="227" t="s">
        <v>23</v>
      </c>
      <c r="L48" s="227" t="s">
        <v>23</v>
      </c>
      <c r="M48" s="227" t="s">
        <v>23</v>
      </c>
      <c r="N48" s="135"/>
    </row>
    <row r="49" spans="2:29" ht="50.1" customHeight="1">
      <c r="B49" s="37"/>
      <c r="C49" s="37"/>
      <c r="D49" s="122"/>
      <c r="E49" s="122"/>
      <c r="F49" s="75"/>
      <c r="G49" s="21"/>
      <c r="H49" s="21"/>
      <c r="I49" s="20"/>
      <c r="J49" s="21"/>
      <c r="K49" s="21"/>
      <c r="L49" s="21"/>
      <c r="M49" s="21"/>
      <c r="N49" s="126"/>
    </row>
    <row r="50" spans="2:29" ht="26.85" customHeight="1">
      <c r="B50" s="756" t="s">
        <v>445</v>
      </c>
      <c r="C50" s="157"/>
      <c r="D50" s="7" t="s">
        <v>10</v>
      </c>
      <c r="E50" s="7"/>
      <c r="F50" s="8" t="s">
        <v>11</v>
      </c>
      <c r="G50" s="9" t="s">
        <v>12</v>
      </c>
      <c r="H50" s="9" t="s">
        <v>13</v>
      </c>
      <c r="I50" s="9" t="s">
        <v>14</v>
      </c>
      <c r="J50" s="9" t="s">
        <v>15</v>
      </c>
      <c r="K50" s="9" t="s">
        <v>16</v>
      </c>
      <c r="L50" s="9" t="s">
        <v>17</v>
      </c>
      <c r="M50" s="9" t="s">
        <v>18</v>
      </c>
      <c r="N50" s="95"/>
    </row>
    <row r="51" spans="2:29" ht="26.85" customHeight="1">
      <c r="B51" s="268" t="s">
        <v>446</v>
      </c>
      <c r="C51" s="268"/>
      <c r="D51" s="284"/>
      <c r="E51" s="284"/>
      <c r="F51" s="269"/>
      <c r="G51" s="277"/>
      <c r="H51" s="434"/>
      <c r="I51" s="282"/>
      <c r="J51" s="291"/>
      <c r="K51" s="291"/>
      <c r="L51" s="291"/>
      <c r="M51" s="291"/>
      <c r="N51" s="132"/>
    </row>
    <row r="52" spans="2:29" ht="26.85" customHeight="1">
      <c r="B52" s="400" t="s">
        <v>447</v>
      </c>
      <c r="C52" s="400"/>
      <c r="D52" s="284" t="s">
        <v>368</v>
      </c>
      <c r="E52" s="284"/>
      <c r="F52" s="312" t="s">
        <v>448</v>
      </c>
      <c r="G52" s="222">
        <v>2990109</v>
      </c>
      <c r="H52" s="222">
        <v>1861768</v>
      </c>
      <c r="I52" s="222">
        <v>1799233</v>
      </c>
      <c r="J52" s="222">
        <v>2029191</v>
      </c>
      <c r="K52" s="222">
        <v>843571</v>
      </c>
      <c r="L52" s="222">
        <v>26503</v>
      </c>
      <c r="M52" s="222">
        <v>26503</v>
      </c>
      <c r="N52" s="134"/>
    </row>
    <row r="53" spans="2:29" s="37" customFormat="1" ht="26.85" customHeight="1">
      <c r="B53" s="898" t="s">
        <v>449</v>
      </c>
      <c r="C53" s="899"/>
      <c r="D53" s="899"/>
      <c r="E53" s="899"/>
      <c r="F53" s="899"/>
      <c r="G53" s="899"/>
      <c r="H53" s="899"/>
      <c r="I53" s="899"/>
      <c r="J53" s="899"/>
      <c r="K53" s="899"/>
      <c r="L53" s="899"/>
      <c r="M53" s="899"/>
      <c r="N53" s="412"/>
      <c r="O53" s="412"/>
      <c r="P53" s="412"/>
      <c r="Q53" s="412"/>
      <c r="R53" s="412"/>
      <c r="S53" s="412"/>
      <c r="T53" s="412"/>
      <c r="U53" s="412"/>
      <c r="V53" s="49"/>
      <c r="W53" s="49"/>
      <c r="X53" s="49"/>
      <c r="Y53" s="49"/>
      <c r="Z53" s="49"/>
      <c r="AA53" s="49"/>
      <c r="AB53" s="49"/>
      <c r="AC53" s="55"/>
    </row>
    <row r="58" spans="2:29" ht="14.1">
      <c r="B58" s="782"/>
      <c r="C58" s="782"/>
      <c r="D58" s="782"/>
      <c r="E58" s="782"/>
      <c r="F58" s="782"/>
      <c r="G58" s="782"/>
      <c r="H58" s="782"/>
      <c r="I58" s="782"/>
      <c r="J58" s="782"/>
      <c r="K58" s="782"/>
      <c r="L58" s="782"/>
      <c r="M58" s="782"/>
      <c r="N58" s="782"/>
    </row>
    <row r="59" spans="2:29" ht="14.1" hidden="1">
      <c r="B59" s="782"/>
      <c r="C59" s="782"/>
      <c r="D59" s="782"/>
      <c r="E59" s="783"/>
      <c r="F59" s="783"/>
      <c r="G59" s="783"/>
      <c r="H59" s="783"/>
      <c r="I59" s="783"/>
      <c r="J59" s="783"/>
      <c r="K59" s="783"/>
      <c r="L59" s="783"/>
      <c r="M59" s="783"/>
      <c r="N59" s="782"/>
    </row>
    <row r="60" spans="2:29" ht="14.1" hidden="1">
      <c r="B60" s="782"/>
      <c r="C60" s="782"/>
      <c r="D60" s="782"/>
      <c r="E60" s="783"/>
      <c r="F60" s="783"/>
      <c r="G60" s="783"/>
      <c r="H60" s="783"/>
      <c r="I60" s="783"/>
      <c r="J60" s="783"/>
      <c r="K60" s="783"/>
      <c r="L60" s="783"/>
      <c r="M60" s="783"/>
      <c r="N60" s="782"/>
    </row>
    <row r="61" spans="2:29" ht="14.1" hidden="1">
      <c r="C61" s="782"/>
      <c r="D61" s="782"/>
      <c r="E61" s="783"/>
      <c r="F61" s="783" t="s">
        <v>11</v>
      </c>
      <c r="G61" s="783" t="s">
        <v>12</v>
      </c>
      <c r="H61" s="783" t="s">
        <v>13</v>
      </c>
      <c r="I61" s="783" t="s">
        <v>14</v>
      </c>
      <c r="J61" s="783" t="s">
        <v>15</v>
      </c>
      <c r="K61" s="783" t="s">
        <v>16</v>
      </c>
      <c r="L61" s="783" t="s">
        <v>17</v>
      </c>
      <c r="M61" s="783" t="s">
        <v>18</v>
      </c>
      <c r="N61" s="782"/>
    </row>
    <row r="62" spans="2:29" ht="15" hidden="1">
      <c r="B62" s="784" t="s">
        <v>450</v>
      </c>
      <c r="C62" s="784"/>
      <c r="D62" s="784"/>
      <c r="E62" s="785"/>
      <c r="F62" s="786">
        <v>0.68</v>
      </c>
      <c r="G62" s="786">
        <v>0.73</v>
      </c>
      <c r="H62" s="786">
        <v>0.79</v>
      </c>
      <c r="I62" s="786">
        <v>0.81</v>
      </c>
      <c r="J62" s="786">
        <v>0.81</v>
      </c>
      <c r="K62" s="786">
        <v>0.82</v>
      </c>
      <c r="L62" s="786">
        <v>0.83</v>
      </c>
      <c r="M62" s="786">
        <v>0.84</v>
      </c>
      <c r="N62" s="782"/>
    </row>
    <row r="63" spans="2:29" ht="14.1" hidden="1">
      <c r="B63" s="782"/>
      <c r="C63" s="782"/>
      <c r="D63" s="782"/>
      <c r="E63" s="783"/>
      <c r="F63" s="783"/>
      <c r="G63" s="783"/>
      <c r="H63" s="783"/>
      <c r="I63" s="783"/>
      <c r="J63" s="783"/>
      <c r="K63" s="783"/>
      <c r="L63" s="783"/>
      <c r="M63" s="783"/>
      <c r="N63" s="782"/>
    </row>
    <row r="64" spans="2:29" ht="14.1" hidden="1">
      <c r="B64" s="782"/>
      <c r="C64" s="782"/>
      <c r="D64" s="782"/>
      <c r="E64" s="783"/>
      <c r="F64" s="783"/>
      <c r="G64" s="783"/>
      <c r="H64" s="783"/>
      <c r="I64" s="783"/>
      <c r="J64" s="783"/>
      <c r="K64" s="783"/>
      <c r="L64" s="783"/>
      <c r="M64" s="783"/>
      <c r="N64" s="782"/>
    </row>
    <row r="65" spans="2:14" ht="14.1" hidden="1">
      <c r="B65" s="782"/>
      <c r="C65" s="782"/>
      <c r="D65" s="782"/>
      <c r="E65" s="783"/>
      <c r="F65" s="783"/>
      <c r="G65" s="783"/>
      <c r="H65" s="783"/>
      <c r="I65" s="783"/>
      <c r="J65" s="783"/>
      <c r="K65" s="783"/>
      <c r="L65" s="783"/>
      <c r="M65" s="783"/>
      <c r="N65" s="782"/>
    </row>
    <row r="66" spans="2:14" ht="14.1" hidden="1">
      <c r="B66" s="782"/>
      <c r="C66" s="782"/>
      <c r="D66" s="782"/>
      <c r="E66" s="783"/>
      <c r="F66" s="783"/>
      <c r="G66" s="783"/>
      <c r="H66" s="783"/>
      <c r="I66" s="783"/>
      <c r="J66" s="783"/>
      <c r="K66" s="783"/>
      <c r="L66" s="783"/>
      <c r="M66" s="783"/>
      <c r="N66" s="782"/>
    </row>
    <row r="67" spans="2:14" ht="14.1" hidden="1">
      <c r="B67" s="782"/>
      <c r="C67" s="782"/>
      <c r="D67" s="782"/>
      <c r="E67" s="782"/>
      <c r="F67" s="782"/>
      <c r="G67" s="782"/>
      <c r="H67" s="782"/>
      <c r="I67" s="782"/>
      <c r="J67" s="782"/>
      <c r="K67" s="782"/>
      <c r="L67" s="782"/>
      <c r="M67" s="782"/>
      <c r="N67" s="782"/>
    </row>
    <row r="68" spans="2:14" ht="14.1" hidden="1">
      <c r="B68" s="782"/>
      <c r="C68" s="782"/>
      <c r="D68" s="782"/>
      <c r="E68" s="782"/>
      <c r="F68" s="782"/>
      <c r="G68" s="782"/>
      <c r="H68" s="782"/>
      <c r="I68" s="782"/>
      <c r="J68" s="782"/>
      <c r="K68" s="782"/>
      <c r="L68" s="782"/>
      <c r="M68" s="782"/>
      <c r="N68" s="782"/>
    </row>
    <row r="69" spans="2:14" ht="14.1">
      <c r="B69" s="782"/>
      <c r="C69" s="782"/>
      <c r="D69" s="782"/>
      <c r="E69" s="782"/>
      <c r="F69" s="782"/>
      <c r="G69" s="782"/>
      <c r="H69" s="782"/>
      <c r="I69" s="782"/>
      <c r="J69" s="782"/>
      <c r="K69" s="782"/>
      <c r="L69" s="782"/>
      <c r="M69" s="782"/>
      <c r="N69" s="782"/>
    </row>
    <row r="70" spans="2:14" ht="14.1">
      <c r="B70" s="782"/>
      <c r="C70" s="782"/>
      <c r="D70" s="782"/>
      <c r="E70" s="782"/>
      <c r="F70" s="782"/>
      <c r="G70" s="782"/>
      <c r="H70" s="782"/>
      <c r="I70" s="782"/>
      <c r="J70" s="782"/>
      <c r="K70" s="782"/>
      <c r="L70" s="782"/>
      <c r="M70" s="782"/>
      <c r="N70" s="782"/>
    </row>
    <row r="71" spans="2:14" ht="14.1">
      <c r="B71" s="782"/>
      <c r="C71" s="782"/>
      <c r="D71" s="782"/>
      <c r="E71" s="782"/>
      <c r="F71" s="782"/>
      <c r="G71" s="782"/>
      <c r="H71" s="782"/>
      <c r="I71" s="782"/>
      <c r="J71" s="782"/>
      <c r="K71" s="782"/>
      <c r="L71" s="782"/>
      <c r="M71" s="782"/>
      <c r="N71" s="782"/>
    </row>
  </sheetData>
  <protectedRanges>
    <protectedRange name="FY20_3_2_1" sqref="I49:I51 H46:H47 H5:I5 H10:L10 H50:H52 I52:L52 H18:L18 I45:I47 H9:I9 H12:I17 H6:L6 H20:I22 F28:G30 H27:I30 G26:M26 G48:M48 F7:M7 J28:M42 F32:I34 H24:I25 J44:M44 J11:M11 J19:M19 F43:I43"/>
    <protectedRange name="FY20_3_2_1_1" sqref="M6:N6 M10:N10 M18:N18 N11 N19"/>
    <protectedRange name="FY20_3_2_1_11" sqref="F26"/>
    <protectedRange name="FY20_3_2_1_13" sqref="F52"/>
    <protectedRange name="FY20_3_2_1_15" sqref="F48"/>
    <protectedRange name="FY20_3_2_1_2_2" sqref="F6"/>
    <protectedRange name="FY20_3_2_1_4_2" sqref="F8"/>
    <protectedRange name="FY20_3_2_1_7_2" sqref="F10:F11 G11:I11"/>
    <protectedRange name="FY20_3_2_1_8_2" sqref="F13:F16"/>
    <protectedRange name="FY20_3_2_1_9_2" sqref="F18:F19 G19:I19"/>
    <protectedRange name="FY20_3_2_1_10_2" sqref="F21:F24 G23:M23"/>
    <protectedRange name="FY20_3_2_1_4" sqref="K43:M43"/>
  </protectedRanges>
  <mergeCells count="3">
    <mergeCell ref="B53:M53"/>
    <mergeCell ref="B44:M44"/>
    <mergeCell ref="C2:G2"/>
  </mergeCells>
  <pageMargins left="0.7" right="0.7" top="0.75" bottom="0.75" header="0.3" footer="0.3"/>
  <pageSetup paperSize="9" scale="32"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12">
    <tabColor theme="9" tint="0.799981688894314"/>
    <pageSetUpPr fitToPage="1"/>
  </sheetPr>
  <dimension ref="B1:AC61"/>
  <sheetViews>
    <sheetView showGridLines="0" zoomScale="59" zoomScaleNormal="70" workbookViewId="0">
      <selection activeCell="F22" sqref="F22"/>
    </sheetView>
  </sheetViews>
  <sheetFormatPr defaultColWidth="8.5703125" defaultRowHeight="15.6"/>
  <cols>
    <col min="1" max="1" width="4.42578125" style="28" customWidth="1"/>
    <col min="2" max="2" width="64.7109375" style="28" customWidth="1"/>
    <col min="3" max="3" width="20.5703125" style="28" customWidth="1"/>
    <col min="4" max="4" width="9.42578125" style="15" customWidth="1"/>
    <col min="5" max="5" width="15.42578125" style="15" customWidth="1"/>
    <col min="6" max="13" width="21.5703125" style="45" customWidth="1"/>
    <col min="14" max="14" width="15.5703125" style="51" customWidth="1"/>
    <col min="15" max="16384" width="8.5703125" style="28"/>
  </cols>
  <sheetData>
    <row r="1" spans="2:14" ht="24.6" customHeight="1"/>
    <row r="2" spans="2:14" ht="81" customHeight="1">
      <c r="B2" s="827" t="s">
        <v>451</v>
      </c>
      <c r="C2" s="827"/>
      <c r="D2" s="378"/>
      <c r="E2" s="378"/>
      <c r="F2" s="510"/>
      <c r="G2" s="378"/>
      <c r="H2" s="378"/>
      <c r="I2" s="378"/>
      <c r="J2" s="378"/>
      <c r="K2" s="378"/>
      <c r="L2" s="378"/>
      <c r="M2" s="318"/>
      <c r="N2" s="126"/>
    </row>
    <row r="3" spans="2:14" ht="25.5" customHeight="1">
      <c r="B3" s="74"/>
      <c r="C3" s="74"/>
      <c r="D3" s="122"/>
      <c r="E3" s="122"/>
      <c r="F3" s="75"/>
      <c r="G3" s="75"/>
      <c r="H3" s="75"/>
      <c r="I3" s="83"/>
      <c r="J3" s="127"/>
      <c r="K3" s="127"/>
      <c r="L3" s="127"/>
      <c r="M3" s="127"/>
      <c r="N3" s="126"/>
    </row>
    <row r="4" spans="2:14" ht="26.85" customHeight="1">
      <c r="B4" s="6" t="s">
        <v>400</v>
      </c>
      <c r="C4" s="6"/>
      <c r="D4" s="7" t="s">
        <v>10</v>
      </c>
      <c r="E4" s="7"/>
      <c r="F4" s="8" t="s">
        <v>11</v>
      </c>
      <c r="G4" s="9" t="s">
        <v>12</v>
      </c>
      <c r="H4" s="9" t="s">
        <v>13</v>
      </c>
      <c r="I4" s="9" t="s">
        <v>14</v>
      </c>
      <c r="J4" s="9" t="s">
        <v>15</v>
      </c>
      <c r="K4" s="9" t="s">
        <v>16</v>
      </c>
      <c r="L4" s="9" t="s">
        <v>17</v>
      </c>
      <c r="M4" s="9" t="s">
        <v>18</v>
      </c>
      <c r="N4" s="95"/>
    </row>
    <row r="5" spans="2:14" ht="26.85" customHeight="1">
      <c r="B5" s="268" t="s">
        <v>401</v>
      </c>
      <c r="C5" s="268"/>
      <c r="D5" s="268"/>
      <c r="E5" s="268"/>
      <c r="F5" s="269"/>
      <c r="G5" s="430"/>
      <c r="H5" s="277"/>
      <c r="I5" s="230"/>
      <c r="J5" s="277"/>
      <c r="K5" s="277"/>
      <c r="L5" s="277"/>
      <c r="M5" s="277"/>
      <c r="N5" s="126"/>
    </row>
    <row r="6" spans="2:14" ht="26.85" customHeight="1">
      <c r="B6" s="400" t="s">
        <v>452</v>
      </c>
      <c r="C6" s="400"/>
      <c r="D6" s="284" t="s">
        <v>403</v>
      </c>
      <c r="E6" s="284"/>
      <c r="F6" s="579">
        <f>SUM(F10+F17)</f>
        <v>626698.37789999996</v>
      </c>
      <c r="G6" s="222">
        <f>G10+G17</f>
        <v>666910.29321084998</v>
      </c>
      <c r="H6" s="222">
        <f t="shared" ref="H6:M6" si="0">SUM(H10,H17)</f>
        <v>748184.77520316723</v>
      </c>
      <c r="I6" s="417">
        <f t="shared" si="0"/>
        <v>803282</v>
      </c>
      <c r="J6" s="417">
        <f t="shared" si="0"/>
        <v>811237</v>
      </c>
      <c r="K6" s="417">
        <f t="shared" si="0"/>
        <v>846358</v>
      </c>
      <c r="L6" s="417">
        <f t="shared" si="0"/>
        <v>917310</v>
      </c>
      <c r="M6" s="222">
        <f t="shared" si="0"/>
        <v>921693</v>
      </c>
      <c r="N6" s="130"/>
    </row>
    <row r="7" spans="2:14" ht="26.85" customHeight="1">
      <c r="B7" s="290" t="s">
        <v>404</v>
      </c>
      <c r="C7" s="403"/>
      <c r="D7" s="223" t="s">
        <v>31</v>
      </c>
      <c r="E7" s="223"/>
      <c r="F7" s="696">
        <f>(F6/$J$6)-1</f>
        <v>-0.22747806387036096</v>
      </c>
      <c r="G7" s="701">
        <f>(G6/$J$6)-1</f>
        <v>-0.17790942325011061</v>
      </c>
      <c r="H7" s="467">
        <f>(H6/$J$6)-1</f>
        <v>-7.7723556490683743E-2</v>
      </c>
      <c r="I7" s="467">
        <f>(I6/$J$6)-1</f>
        <v>-9.8060122997348786E-3</v>
      </c>
      <c r="J7" s="227" t="s">
        <v>23</v>
      </c>
      <c r="K7" s="227" t="s">
        <v>23</v>
      </c>
      <c r="L7" s="227" t="s">
        <v>23</v>
      </c>
      <c r="M7" s="227" t="s">
        <v>23</v>
      </c>
      <c r="N7" s="140"/>
    </row>
    <row r="8" spans="2:14" ht="26.85" customHeight="1">
      <c r="B8" s="398" t="s">
        <v>453</v>
      </c>
      <c r="C8" s="398"/>
      <c r="D8" s="284" t="s">
        <v>403</v>
      </c>
      <c r="E8" s="284"/>
      <c r="F8" s="579">
        <f>F6+F24</f>
        <v>987157.38175728056</v>
      </c>
      <c r="G8" s="222">
        <f>G6+G24</f>
        <v>1023376.3421984399</v>
      </c>
      <c r="H8" s="222">
        <f>H6+H24</f>
        <v>1105589.5443288502</v>
      </c>
      <c r="I8" s="417">
        <f>I6+I24</f>
        <v>1158585.6589635855</v>
      </c>
      <c r="J8" s="417">
        <f>SUM(J6+'GROUP Emissions'!J43)</f>
        <v>914279</v>
      </c>
      <c r="K8" s="417">
        <f>SUM(K6+'GROUP Emissions'!K43)</f>
        <v>959125</v>
      </c>
      <c r="L8" s="417">
        <f>SUM(L6+'GROUP Emissions'!L43)</f>
        <v>1033714</v>
      </c>
      <c r="M8" s="417">
        <f>SUM(M6+'GROUP Emissions'!M43)</f>
        <v>1037443</v>
      </c>
      <c r="N8" s="799"/>
    </row>
    <row r="9" spans="2:14" ht="26.85" customHeight="1">
      <c r="B9" s="268" t="s">
        <v>406</v>
      </c>
      <c r="C9" s="268"/>
      <c r="D9" s="268"/>
      <c r="E9" s="268"/>
      <c r="F9" s="269"/>
      <c r="G9" s="222"/>
      <c r="H9" s="222"/>
      <c r="I9" s="417"/>
      <c r="J9" s="474"/>
      <c r="K9" s="476"/>
      <c r="L9" s="476"/>
      <c r="M9" s="277"/>
      <c r="N9" s="798"/>
    </row>
    <row r="10" spans="2:14" ht="27.75" customHeight="1">
      <c r="B10" s="400" t="s">
        <v>407</v>
      </c>
      <c r="C10" s="400"/>
      <c r="D10" s="284" t="s">
        <v>403</v>
      </c>
      <c r="E10" s="284"/>
      <c r="F10" s="579">
        <f>SUM(F12:F15)</f>
        <v>13057.750400000001</v>
      </c>
      <c r="G10" s="222">
        <f t="shared" ref="G10:M10" si="1">SUM(G12:G15)</f>
        <v>10827.393236471653</v>
      </c>
      <c r="H10" s="222">
        <f t="shared" si="1"/>
        <v>22263.384642037607</v>
      </c>
      <c r="I10" s="417">
        <f>SUM(I12:I15)</f>
        <v>22438</v>
      </c>
      <c r="J10" s="417">
        <f t="shared" si="1"/>
        <v>21950</v>
      </c>
      <c r="K10" s="417">
        <f t="shared" si="1"/>
        <v>22855</v>
      </c>
      <c r="L10" s="417">
        <f>SUM(L12:L15)</f>
        <v>21958</v>
      </c>
      <c r="M10" s="222">
        <f t="shared" si="1"/>
        <v>23047</v>
      </c>
      <c r="N10" s="798"/>
    </row>
    <row r="11" spans="2:14" ht="26.85" customHeight="1">
      <c r="B11" s="268" t="s">
        <v>409</v>
      </c>
      <c r="C11" s="268"/>
      <c r="D11" s="268"/>
      <c r="E11" s="268"/>
      <c r="F11" s="269"/>
      <c r="G11" s="430"/>
      <c r="H11" s="469"/>
      <c r="I11" s="459"/>
      <c r="J11" s="459"/>
      <c r="K11" s="459"/>
      <c r="L11" s="459"/>
      <c r="M11" s="291"/>
      <c r="N11" s="800"/>
    </row>
    <row r="12" spans="2:14" ht="26.85" customHeight="1">
      <c r="B12" s="400" t="s">
        <v>410</v>
      </c>
      <c r="C12" s="400"/>
      <c r="D12" s="284" t="s">
        <v>403</v>
      </c>
      <c r="E12" s="284"/>
      <c r="F12" s="579">
        <f>SUM('GROUP Emissions'!F13-'PLUS ES Emissions'!F10)</f>
        <v>222.73320000000001</v>
      </c>
      <c r="G12" s="462">
        <v>164.33856507981699</v>
      </c>
      <c r="H12" s="468">
        <v>227</v>
      </c>
      <c r="I12" s="745">
        <v>218</v>
      </c>
      <c r="J12" s="745">
        <v>180</v>
      </c>
      <c r="K12" s="745">
        <v>415</v>
      </c>
      <c r="L12" s="745">
        <v>396</v>
      </c>
      <c r="M12" s="468">
        <v>335</v>
      </c>
      <c r="N12" s="130"/>
    </row>
    <row r="13" spans="2:14" ht="26.85" customHeight="1">
      <c r="B13" s="400" t="s">
        <v>411</v>
      </c>
      <c r="C13" s="400"/>
      <c r="D13" s="284" t="s">
        <v>403</v>
      </c>
      <c r="E13" s="284"/>
      <c r="F13" s="579">
        <f>SUM('GROUP Emissions'!F14-'PLUS ES Emissions'!F11)</f>
        <v>8677.8027000000002</v>
      </c>
      <c r="G13" s="222">
        <v>8290.2881735211631</v>
      </c>
      <c r="H13" s="222">
        <v>7921.4953962179343</v>
      </c>
      <c r="I13" s="417">
        <v>8343</v>
      </c>
      <c r="J13" s="417">
        <v>8621</v>
      </c>
      <c r="K13" s="417">
        <v>9409</v>
      </c>
      <c r="L13" s="417">
        <v>8614</v>
      </c>
      <c r="M13" s="222">
        <v>10474</v>
      </c>
      <c r="N13" s="130"/>
    </row>
    <row r="14" spans="2:14" ht="26.85" customHeight="1">
      <c r="B14" s="400" t="s">
        <v>412</v>
      </c>
      <c r="C14" s="400"/>
      <c r="D14" s="284" t="s">
        <v>403</v>
      </c>
      <c r="E14" s="284"/>
      <c r="F14" s="579">
        <f>SUM('GROUP Emissions'!F15)</f>
        <v>4096.2145</v>
      </c>
      <c r="G14" s="222">
        <v>2305.35</v>
      </c>
      <c r="H14" s="222">
        <v>14049.023799999999</v>
      </c>
      <c r="I14" s="417">
        <v>13804</v>
      </c>
      <c r="J14" s="417">
        <v>13088</v>
      </c>
      <c r="K14" s="417">
        <v>12987</v>
      </c>
      <c r="L14" s="417">
        <v>12829</v>
      </c>
      <c r="M14" s="222">
        <v>12068</v>
      </c>
      <c r="N14" s="130"/>
    </row>
    <row r="15" spans="2:14" ht="26.85" customHeight="1">
      <c r="B15" s="400" t="s">
        <v>102</v>
      </c>
      <c r="C15" s="400"/>
      <c r="D15" s="284" t="s">
        <v>403</v>
      </c>
      <c r="E15" s="284"/>
      <c r="F15" s="579">
        <f>SUM('GROUP Emissions'!F16)</f>
        <v>61</v>
      </c>
      <c r="G15" s="462">
        <v>67.416497870672757</v>
      </c>
      <c r="H15" s="468">
        <v>65.865445819672132</v>
      </c>
      <c r="I15" s="745">
        <v>73</v>
      </c>
      <c r="J15" s="745">
        <v>61</v>
      </c>
      <c r="K15" s="745">
        <v>44</v>
      </c>
      <c r="L15" s="745">
        <v>119</v>
      </c>
      <c r="M15" s="468">
        <v>170</v>
      </c>
      <c r="N15" s="130"/>
    </row>
    <row r="16" spans="2:14" ht="26.85" customHeight="1">
      <c r="B16" s="268" t="s">
        <v>413</v>
      </c>
      <c r="C16" s="268"/>
      <c r="D16" s="268"/>
      <c r="E16" s="268"/>
      <c r="F16" s="269"/>
      <c r="G16" s="430"/>
      <c r="H16" s="469"/>
      <c r="I16" s="230"/>
      <c r="J16" s="277"/>
      <c r="K16" s="277"/>
      <c r="L16" s="277"/>
      <c r="M16" s="277"/>
      <c r="N16" s="126"/>
    </row>
    <row r="17" spans="2:14" ht="26.85" customHeight="1">
      <c r="B17" s="400" t="s">
        <v>413</v>
      </c>
      <c r="C17" s="400"/>
      <c r="D17" s="284" t="s">
        <v>403</v>
      </c>
      <c r="E17" s="284"/>
      <c r="F17" s="579">
        <f>SUM(F19:F20)</f>
        <v>613640.62749999994</v>
      </c>
      <c r="G17" s="222">
        <f t="shared" ref="G17:M17" si="2">SUM(G19:G20)</f>
        <v>656082.89997437829</v>
      </c>
      <c r="H17" s="222">
        <f t="shared" si="2"/>
        <v>725921.39056112967</v>
      </c>
      <c r="I17" s="222">
        <f t="shared" si="2"/>
        <v>780844</v>
      </c>
      <c r="J17" s="222">
        <f t="shared" si="2"/>
        <v>789287</v>
      </c>
      <c r="K17" s="222">
        <f t="shared" si="2"/>
        <v>823503</v>
      </c>
      <c r="L17" s="222">
        <f t="shared" si="2"/>
        <v>895352</v>
      </c>
      <c r="M17" s="222">
        <f t="shared" si="2"/>
        <v>898646</v>
      </c>
      <c r="N17" s="130"/>
    </row>
    <row r="18" spans="2:14" ht="26.85" customHeight="1">
      <c r="B18" s="268" t="s">
        <v>415</v>
      </c>
      <c r="C18" s="268"/>
      <c r="D18" s="268"/>
      <c r="E18" s="268"/>
      <c r="F18" s="269"/>
      <c r="G18" s="470"/>
      <c r="H18" s="469"/>
      <c r="I18" s="282"/>
      <c r="J18" s="291"/>
      <c r="K18" s="277"/>
      <c r="L18" s="291"/>
      <c r="M18" s="291"/>
      <c r="N18" s="132"/>
    </row>
    <row r="19" spans="2:14" ht="26.85" customHeight="1">
      <c r="B19" s="400" t="s">
        <v>416</v>
      </c>
      <c r="C19" s="400"/>
      <c r="D19" s="284" t="s">
        <v>403</v>
      </c>
      <c r="E19" s="284"/>
      <c r="F19" s="514">
        <f>SUM('GROUP Emissions'!F21-'PLUS ES Emissions'!F16)</f>
        <v>4371.6274999999996</v>
      </c>
      <c r="G19" s="222">
        <v>9156.0642424736325</v>
      </c>
      <c r="H19" s="222">
        <v>10159.390561129645</v>
      </c>
      <c r="I19" s="222">
        <v>10444</v>
      </c>
      <c r="J19" s="222">
        <v>10741</v>
      </c>
      <c r="K19" s="222">
        <v>14937</v>
      </c>
      <c r="L19" s="222">
        <v>17449</v>
      </c>
      <c r="M19" s="222">
        <v>19241</v>
      </c>
      <c r="N19" s="130"/>
    </row>
    <row r="20" spans="2:14" ht="26.85" customHeight="1">
      <c r="B20" s="400" t="s">
        <v>417</v>
      </c>
      <c r="C20" s="400"/>
      <c r="D20" s="284" t="s">
        <v>403</v>
      </c>
      <c r="E20" s="284"/>
      <c r="F20" s="514">
        <f>SUM('GROUP Emissions'!F22)</f>
        <v>609269</v>
      </c>
      <c r="G20" s="222">
        <v>646926.8357319046</v>
      </c>
      <c r="H20" s="222">
        <v>715762</v>
      </c>
      <c r="I20" s="222">
        <v>770400</v>
      </c>
      <c r="J20" s="222">
        <v>778546</v>
      </c>
      <c r="K20" s="222">
        <v>808566</v>
      </c>
      <c r="L20" s="222">
        <v>877903</v>
      </c>
      <c r="M20" s="222">
        <v>879405</v>
      </c>
      <c r="N20" s="130"/>
    </row>
    <row r="21" spans="2:14" ht="26.85" customHeight="1">
      <c r="B21" s="400" t="s">
        <v>417</v>
      </c>
      <c r="C21" s="391"/>
      <c r="D21" s="284" t="s">
        <v>418</v>
      </c>
      <c r="E21" s="284"/>
      <c r="F21" s="514">
        <f>'GROUP Emissions'!F23</f>
        <v>3225542</v>
      </c>
      <c r="G21" s="415" t="s">
        <v>23</v>
      </c>
      <c r="H21" s="415" t="s">
        <v>23</v>
      </c>
      <c r="I21" s="415" t="s">
        <v>23</v>
      </c>
      <c r="J21" s="415" t="s">
        <v>23</v>
      </c>
      <c r="K21" s="415" t="s">
        <v>23</v>
      </c>
      <c r="L21" s="415" t="s">
        <v>23</v>
      </c>
      <c r="M21" s="415" t="s">
        <v>23</v>
      </c>
      <c r="N21" s="130"/>
    </row>
    <row r="22" spans="2:14" ht="26.85" customHeight="1">
      <c r="B22" s="400" t="s">
        <v>419</v>
      </c>
      <c r="C22" s="401"/>
      <c r="D22" s="285" t="s">
        <v>31</v>
      </c>
      <c r="E22" s="285"/>
      <c r="F22" s="802">
        <f>SUM('GROUP Emissions'!F24)</f>
        <v>3.5400000000000001E-2</v>
      </c>
      <c r="G22" s="424">
        <v>3.4799999999999998E-2</v>
      </c>
      <c r="H22" s="471">
        <v>3.6136364573432847E-2</v>
      </c>
      <c r="I22" s="472">
        <v>3.6999999999999998E-2</v>
      </c>
      <c r="J22" s="429">
        <v>3.6999999999999998E-2</v>
      </c>
      <c r="K22" s="429">
        <v>3.6999999999999998E-2</v>
      </c>
      <c r="L22" s="429">
        <v>0.04</v>
      </c>
      <c r="M22" s="429">
        <v>3.9E-2</v>
      </c>
      <c r="N22" s="133"/>
    </row>
    <row r="23" spans="2:14" ht="26.85" customHeight="1">
      <c r="B23" s="268" t="s">
        <v>420</v>
      </c>
      <c r="C23" s="268"/>
      <c r="D23" s="268"/>
      <c r="E23" s="268"/>
      <c r="F23" s="269"/>
      <c r="G23" s="465"/>
      <c r="H23" s="291"/>
      <c r="I23" s="282"/>
      <c r="J23" s="291"/>
      <c r="K23" s="291"/>
      <c r="L23" s="291"/>
      <c r="M23" s="291"/>
      <c r="N23" s="132"/>
    </row>
    <row r="24" spans="2:14" ht="26.85" customHeight="1">
      <c r="B24" s="400" t="s">
        <v>421</v>
      </c>
      <c r="C24" s="400"/>
      <c r="D24" s="284" t="s">
        <v>403</v>
      </c>
      <c r="E24" s="284"/>
      <c r="F24" s="577">
        <f>SUM('GROUP Emissions'!F26-'PLUS ES Emissions'!F18)</f>
        <v>360459.00385728059</v>
      </c>
      <c r="G24" s="450">
        <f>SUM('GROUP Emissions'!G26-'PLUS ES Emissions'!G18)</f>
        <v>356466.04898758983</v>
      </c>
      <c r="H24" s="450">
        <f>SUM('GROUP Emissions'!H26-'PLUS ES Emissions'!H18)</f>
        <v>357404.76912568306</v>
      </c>
      <c r="I24" s="450">
        <f>SUM('GROUP Emissions'!I26-'PLUS ES Emissions'!I18)</f>
        <v>355303.65896358545</v>
      </c>
      <c r="J24" s="227" t="s">
        <v>23</v>
      </c>
      <c r="K24" s="227" t="s">
        <v>23</v>
      </c>
      <c r="L24" s="227" t="s">
        <v>23</v>
      </c>
      <c r="M24" s="227" t="s">
        <v>23</v>
      </c>
      <c r="N24" s="134"/>
    </row>
    <row r="25" spans="2:14" ht="26.85" customHeight="1">
      <c r="B25" s="263" t="s">
        <v>422</v>
      </c>
      <c r="C25" s="263"/>
      <c r="D25" s="268"/>
      <c r="E25" s="268"/>
      <c r="F25" s="269"/>
      <c r="G25" s="430"/>
      <c r="H25" s="291"/>
      <c r="I25" s="282"/>
      <c r="J25" s="291"/>
      <c r="K25" s="291"/>
      <c r="L25" s="291"/>
      <c r="M25" s="291"/>
      <c r="N25" s="132"/>
    </row>
    <row r="26" spans="2:14" ht="26.85" customHeight="1">
      <c r="B26" s="388" t="s">
        <v>423</v>
      </c>
      <c r="C26" s="388"/>
      <c r="D26" s="284" t="s">
        <v>403</v>
      </c>
      <c r="E26" s="284"/>
      <c r="F26" s="577" t="s">
        <v>215</v>
      </c>
      <c r="G26" s="211" t="s">
        <v>215</v>
      </c>
      <c r="H26" s="211" t="s">
        <v>215</v>
      </c>
      <c r="I26" s="466">
        <f>'GROUP Emissions'!I28-'PLUS ES Emissions'!I20</f>
        <v>15547.706582633053</v>
      </c>
      <c r="J26" s="227" t="s">
        <v>23</v>
      </c>
      <c r="K26" s="227" t="s">
        <v>23</v>
      </c>
      <c r="L26" s="227" t="s">
        <v>23</v>
      </c>
      <c r="M26" s="227" t="s">
        <v>23</v>
      </c>
      <c r="N26" s="132"/>
    </row>
    <row r="27" spans="2:14" ht="26.85" customHeight="1">
      <c r="B27" s="388" t="s">
        <v>424</v>
      </c>
      <c r="C27" s="388"/>
      <c r="D27" s="284" t="s">
        <v>403</v>
      </c>
      <c r="E27" s="284"/>
      <c r="F27" s="577" t="s">
        <v>215</v>
      </c>
      <c r="G27" s="211" t="s">
        <v>215</v>
      </c>
      <c r="H27" s="211" t="s">
        <v>215</v>
      </c>
      <c r="I27" s="466">
        <f>'GROUP Emissions'!I29-'PLUS ES Emissions'!I21</f>
        <v>181482.66806722688</v>
      </c>
      <c r="J27" s="227" t="s">
        <v>23</v>
      </c>
      <c r="K27" s="227" t="s">
        <v>23</v>
      </c>
      <c r="L27" s="227" t="s">
        <v>23</v>
      </c>
      <c r="M27" s="227" t="s">
        <v>23</v>
      </c>
      <c r="N27" s="132"/>
    </row>
    <row r="28" spans="2:14" ht="26.85" customHeight="1">
      <c r="B28" s="388" t="s">
        <v>425</v>
      </c>
      <c r="C28" s="388"/>
      <c r="D28" s="284" t="s">
        <v>403</v>
      </c>
      <c r="E28" s="284"/>
      <c r="F28" s="577" t="s">
        <v>215</v>
      </c>
      <c r="G28" s="211" t="s">
        <v>215</v>
      </c>
      <c r="H28" s="211" t="s">
        <v>215</v>
      </c>
      <c r="I28" s="466">
        <f>'GROUP Emissions'!I30-'PLUS ES Emissions'!I22</f>
        <v>152569.15266106444</v>
      </c>
      <c r="J28" s="227" t="s">
        <v>23</v>
      </c>
      <c r="K28" s="227" t="s">
        <v>23</v>
      </c>
      <c r="L28" s="227" t="s">
        <v>23</v>
      </c>
      <c r="M28" s="227" t="s">
        <v>23</v>
      </c>
      <c r="N28" s="132"/>
    </row>
    <row r="29" spans="2:14" ht="26.85" customHeight="1">
      <c r="B29" s="388" t="s">
        <v>426</v>
      </c>
      <c r="C29" s="388"/>
      <c r="D29" s="284" t="s">
        <v>403</v>
      </c>
      <c r="E29" s="284"/>
      <c r="F29" s="514" t="s">
        <v>427</v>
      </c>
      <c r="G29" s="211" t="s">
        <v>427</v>
      </c>
      <c r="H29" s="211" t="s">
        <v>427</v>
      </c>
      <c r="I29" s="211" t="s">
        <v>427</v>
      </c>
      <c r="J29" s="227" t="s">
        <v>23</v>
      </c>
      <c r="K29" s="227" t="s">
        <v>23</v>
      </c>
      <c r="L29" s="227" t="s">
        <v>23</v>
      </c>
      <c r="M29" s="227" t="s">
        <v>23</v>
      </c>
      <c r="N29" s="132"/>
    </row>
    <row r="30" spans="2:14" ht="26.85" customHeight="1">
      <c r="B30" s="388" t="s">
        <v>428</v>
      </c>
      <c r="C30" s="388"/>
      <c r="D30" s="284" t="s">
        <v>403</v>
      </c>
      <c r="E30" s="284"/>
      <c r="F30" s="577" t="s">
        <v>215</v>
      </c>
      <c r="G30" s="211" t="s">
        <v>215</v>
      </c>
      <c r="H30" s="211" t="s">
        <v>215</v>
      </c>
      <c r="I30" s="466">
        <f>'GROUP Emissions'!I32-'PLUS ES Emissions'!I24</f>
        <v>3889.0931372549021</v>
      </c>
      <c r="J30" s="227" t="s">
        <v>23</v>
      </c>
      <c r="K30" s="227" t="s">
        <v>23</v>
      </c>
      <c r="L30" s="227" t="s">
        <v>23</v>
      </c>
      <c r="M30" s="227" t="s">
        <v>23</v>
      </c>
      <c r="N30" s="132"/>
    </row>
    <row r="31" spans="2:14" ht="26.85" customHeight="1">
      <c r="B31" s="388" t="s">
        <v>429</v>
      </c>
      <c r="C31" s="388"/>
      <c r="D31" s="284" t="s">
        <v>403</v>
      </c>
      <c r="E31" s="284"/>
      <c r="F31" s="577" t="s">
        <v>215</v>
      </c>
      <c r="G31" s="211" t="s">
        <v>215</v>
      </c>
      <c r="H31" s="211" t="s">
        <v>215</v>
      </c>
      <c r="I31" s="466">
        <f>'GROUP Emissions'!I33-'PLUS ES Emissions'!I25</f>
        <v>105.91736694677871</v>
      </c>
      <c r="J31" s="227" t="s">
        <v>23</v>
      </c>
      <c r="K31" s="227" t="s">
        <v>23</v>
      </c>
      <c r="L31" s="227" t="s">
        <v>23</v>
      </c>
      <c r="M31" s="227" t="s">
        <v>23</v>
      </c>
      <c r="N31" s="132"/>
    </row>
    <row r="32" spans="2:14" ht="26.85" customHeight="1">
      <c r="B32" s="388" t="s">
        <v>430</v>
      </c>
      <c r="C32" s="388"/>
      <c r="D32" s="284" t="s">
        <v>403</v>
      </c>
      <c r="E32" s="284"/>
      <c r="F32" s="577" t="s">
        <v>215</v>
      </c>
      <c r="G32" s="211" t="s">
        <v>215</v>
      </c>
      <c r="H32" s="211" t="s">
        <v>215</v>
      </c>
      <c r="I32" s="466">
        <f>'GROUP Emissions'!I34-'PLUS ES Emissions'!I26</f>
        <v>1709.1211484593837</v>
      </c>
      <c r="J32" s="227" t="s">
        <v>23</v>
      </c>
      <c r="K32" s="227" t="s">
        <v>23</v>
      </c>
      <c r="L32" s="227" t="s">
        <v>23</v>
      </c>
      <c r="M32" s="227" t="s">
        <v>23</v>
      </c>
      <c r="N32" s="126"/>
    </row>
    <row r="33" spans="2:14" ht="26.85" customHeight="1">
      <c r="B33" s="388" t="s">
        <v>431</v>
      </c>
      <c r="C33" s="388"/>
      <c r="D33" s="284" t="s">
        <v>403</v>
      </c>
      <c r="E33" s="284"/>
      <c r="F33" s="514" t="s">
        <v>432</v>
      </c>
      <c r="G33" s="211" t="s">
        <v>432</v>
      </c>
      <c r="H33" s="211" t="s">
        <v>432</v>
      </c>
      <c r="I33" s="211" t="s">
        <v>432</v>
      </c>
      <c r="J33" s="227" t="s">
        <v>23</v>
      </c>
      <c r="K33" s="227" t="s">
        <v>23</v>
      </c>
      <c r="L33" s="227" t="s">
        <v>23</v>
      </c>
      <c r="M33" s="227" t="s">
        <v>23</v>
      </c>
      <c r="N33" s="126"/>
    </row>
    <row r="34" spans="2:14" ht="26.85" customHeight="1">
      <c r="B34" s="388" t="s">
        <v>433</v>
      </c>
      <c r="C34" s="388"/>
      <c r="D34" s="284" t="s">
        <v>403</v>
      </c>
      <c r="E34" s="284"/>
      <c r="F34" s="514" t="s">
        <v>432</v>
      </c>
      <c r="G34" s="211" t="s">
        <v>432</v>
      </c>
      <c r="H34" s="211" t="s">
        <v>432</v>
      </c>
      <c r="I34" s="211" t="s">
        <v>432</v>
      </c>
      <c r="J34" s="227" t="s">
        <v>23</v>
      </c>
      <c r="K34" s="227" t="s">
        <v>23</v>
      </c>
      <c r="L34" s="227" t="s">
        <v>23</v>
      </c>
      <c r="M34" s="227" t="s">
        <v>23</v>
      </c>
      <c r="N34" s="126"/>
    </row>
    <row r="35" spans="2:14" ht="26.85" customHeight="1">
      <c r="B35" s="388" t="s">
        <v>434</v>
      </c>
      <c r="C35" s="388"/>
      <c r="D35" s="284" t="s">
        <v>403</v>
      </c>
      <c r="E35" s="284"/>
      <c r="F35" s="514" t="s">
        <v>432</v>
      </c>
      <c r="G35" s="211" t="s">
        <v>432</v>
      </c>
      <c r="H35" s="211" t="s">
        <v>432</v>
      </c>
      <c r="I35" s="211" t="s">
        <v>432</v>
      </c>
      <c r="J35" s="227" t="s">
        <v>23</v>
      </c>
      <c r="K35" s="227" t="s">
        <v>23</v>
      </c>
      <c r="L35" s="227" t="s">
        <v>23</v>
      </c>
      <c r="M35" s="227" t="s">
        <v>23</v>
      </c>
      <c r="N35" s="126"/>
    </row>
    <row r="36" spans="2:14" ht="26.85" customHeight="1">
      <c r="B36" s="388" t="s">
        <v>435</v>
      </c>
      <c r="C36" s="388"/>
      <c r="D36" s="284" t="s">
        <v>403</v>
      </c>
      <c r="E36" s="284"/>
      <c r="F36" s="514" t="s">
        <v>432</v>
      </c>
      <c r="G36" s="211" t="s">
        <v>432</v>
      </c>
      <c r="H36" s="211" t="s">
        <v>432</v>
      </c>
      <c r="I36" s="211" t="s">
        <v>432</v>
      </c>
      <c r="J36" s="227" t="s">
        <v>23</v>
      </c>
      <c r="K36" s="227" t="s">
        <v>23</v>
      </c>
      <c r="L36" s="227" t="s">
        <v>23</v>
      </c>
      <c r="M36" s="227" t="s">
        <v>23</v>
      </c>
      <c r="N36" s="126"/>
    </row>
    <row r="37" spans="2:14" ht="26.85" customHeight="1">
      <c r="B37" s="388" t="s">
        <v>436</v>
      </c>
      <c r="C37" s="388"/>
      <c r="D37" s="284" t="s">
        <v>403</v>
      </c>
      <c r="E37" s="284"/>
      <c r="F37" s="514" t="s">
        <v>432</v>
      </c>
      <c r="G37" s="211" t="s">
        <v>432</v>
      </c>
      <c r="H37" s="211" t="s">
        <v>432</v>
      </c>
      <c r="I37" s="211" t="s">
        <v>432</v>
      </c>
      <c r="J37" s="227" t="s">
        <v>23</v>
      </c>
      <c r="K37" s="227" t="s">
        <v>23</v>
      </c>
      <c r="L37" s="227" t="s">
        <v>23</v>
      </c>
      <c r="M37" s="227" t="s">
        <v>23</v>
      </c>
      <c r="N37" s="126"/>
    </row>
    <row r="38" spans="2:14" ht="26.85" customHeight="1">
      <c r="B38" s="388" t="s">
        <v>437</v>
      </c>
      <c r="C38" s="388"/>
      <c r="D38" s="284" t="s">
        <v>403</v>
      </c>
      <c r="E38" s="284"/>
      <c r="F38" s="514" t="s">
        <v>432</v>
      </c>
      <c r="G38" s="211" t="s">
        <v>432</v>
      </c>
      <c r="H38" s="211" t="s">
        <v>432</v>
      </c>
      <c r="I38" s="211" t="s">
        <v>432</v>
      </c>
      <c r="J38" s="227" t="s">
        <v>23</v>
      </c>
      <c r="K38" s="227" t="s">
        <v>23</v>
      </c>
      <c r="L38" s="227" t="s">
        <v>23</v>
      </c>
      <c r="M38" s="227" t="s">
        <v>23</v>
      </c>
      <c r="N38" s="126"/>
    </row>
    <row r="39" spans="2:14" ht="26.85" customHeight="1">
      <c r="B39" s="388" t="s">
        <v>438</v>
      </c>
      <c r="C39" s="388"/>
      <c r="D39" s="284" t="s">
        <v>403</v>
      </c>
      <c r="E39" s="284"/>
      <c r="F39" s="514" t="s">
        <v>432</v>
      </c>
      <c r="G39" s="211" t="s">
        <v>432</v>
      </c>
      <c r="H39" s="211" t="s">
        <v>432</v>
      </c>
      <c r="I39" s="211" t="s">
        <v>432</v>
      </c>
      <c r="J39" s="227" t="s">
        <v>23</v>
      </c>
      <c r="K39" s="227" t="s">
        <v>23</v>
      </c>
      <c r="L39" s="227" t="s">
        <v>23</v>
      </c>
      <c r="M39" s="227" t="s">
        <v>23</v>
      </c>
      <c r="N39" s="126"/>
    </row>
    <row r="40" spans="2:14" ht="26.85" customHeight="1">
      <c r="B40" s="388" t="s">
        <v>439</v>
      </c>
      <c r="C40" s="388"/>
      <c r="D40" s="284" t="s">
        <v>403</v>
      </c>
      <c r="E40" s="284"/>
      <c r="F40" s="514" t="s">
        <v>432</v>
      </c>
      <c r="G40" s="211" t="s">
        <v>432</v>
      </c>
      <c r="H40" s="211" t="s">
        <v>432</v>
      </c>
      <c r="I40" s="211" t="s">
        <v>432</v>
      </c>
      <c r="J40" s="227" t="s">
        <v>23</v>
      </c>
      <c r="K40" s="227" t="s">
        <v>23</v>
      </c>
      <c r="L40" s="227" t="s">
        <v>23</v>
      </c>
      <c r="M40" s="227" t="s">
        <v>23</v>
      </c>
      <c r="N40" s="126"/>
    </row>
    <row r="41" spans="2:14" ht="26.85" customHeight="1">
      <c r="B41" s="268" t="s">
        <v>454</v>
      </c>
      <c r="C41" s="268"/>
      <c r="D41" s="284" t="s">
        <v>403</v>
      </c>
      <c r="E41" s="284"/>
      <c r="F41" s="577" t="s">
        <v>215</v>
      </c>
      <c r="G41" s="211" t="s">
        <v>215</v>
      </c>
      <c r="H41" s="211" t="s">
        <v>215</v>
      </c>
      <c r="I41" s="450">
        <f>SUM(I26:I40)</f>
        <v>355303.65896358539</v>
      </c>
      <c r="J41" s="227" t="s">
        <v>23</v>
      </c>
      <c r="K41" s="227" t="s">
        <v>23</v>
      </c>
      <c r="L41" s="227" t="s">
        <v>23</v>
      </c>
      <c r="M41" s="227" t="s">
        <v>23</v>
      </c>
      <c r="N41" s="126"/>
    </row>
    <row r="42" spans="2:14" ht="80.85" customHeight="1">
      <c r="B42" s="902" t="s">
        <v>455</v>
      </c>
      <c r="C42" s="903"/>
      <c r="D42" s="903"/>
      <c r="E42" s="903"/>
      <c r="F42" s="903"/>
      <c r="G42" s="903"/>
      <c r="H42" s="903"/>
      <c r="I42" s="903"/>
      <c r="J42" s="903"/>
      <c r="K42" s="903"/>
      <c r="L42" s="903"/>
      <c r="M42" s="903"/>
      <c r="N42" s="126"/>
    </row>
    <row r="43" spans="2:14" ht="50.25" customHeight="1">
      <c r="B43" s="136"/>
      <c r="C43" s="136"/>
      <c r="D43" s="19"/>
      <c r="E43" s="19"/>
      <c r="F43" s="83"/>
      <c r="G43" s="20"/>
      <c r="H43" s="20"/>
      <c r="I43" s="20"/>
      <c r="J43" s="20"/>
      <c r="K43" s="20"/>
      <c r="L43" s="20"/>
      <c r="M43" s="20"/>
      <c r="N43" s="137"/>
    </row>
    <row r="44" spans="2:14" ht="26.85" customHeight="1">
      <c r="B44" s="6" t="s">
        <v>442</v>
      </c>
      <c r="C44" s="6"/>
      <c r="D44" s="7" t="s">
        <v>10</v>
      </c>
      <c r="E44" s="7"/>
      <c r="F44" s="8" t="s">
        <v>11</v>
      </c>
      <c r="G44" s="9" t="s">
        <v>12</v>
      </c>
      <c r="H44" s="9" t="s">
        <v>13</v>
      </c>
      <c r="I44" s="9" t="s">
        <v>14</v>
      </c>
      <c r="J44" s="9" t="s">
        <v>15</v>
      </c>
      <c r="K44" s="9" t="s">
        <v>16</v>
      </c>
      <c r="L44" s="9" t="s">
        <v>17</v>
      </c>
      <c r="M44" s="9" t="s">
        <v>18</v>
      </c>
      <c r="N44" s="95"/>
    </row>
    <row r="45" spans="2:14" ht="26.85" customHeight="1">
      <c r="B45" s="286" t="s">
        <v>443</v>
      </c>
      <c r="C45" s="286"/>
      <c r="D45" s="287"/>
      <c r="E45" s="287"/>
      <c r="F45" s="758"/>
      <c r="G45" s="463"/>
      <c r="H45" s="434"/>
      <c r="I45" s="464"/>
      <c r="J45" s="434"/>
      <c r="K45" s="434"/>
      <c r="L45" s="434"/>
      <c r="M45" s="434"/>
      <c r="N45" s="119"/>
    </row>
    <row r="46" spans="2:14" ht="26.85" customHeight="1">
      <c r="B46" s="402" t="s">
        <v>444</v>
      </c>
      <c r="C46" s="402"/>
      <c r="D46" s="289" t="s">
        <v>418</v>
      </c>
      <c r="E46" s="289"/>
      <c r="F46" s="312">
        <v>3377274</v>
      </c>
      <c r="G46" s="222">
        <v>3361037</v>
      </c>
      <c r="H46" s="222">
        <v>3429254</v>
      </c>
      <c r="I46" s="222">
        <v>3598012</v>
      </c>
      <c r="J46" s="222">
        <v>3637838</v>
      </c>
      <c r="K46" s="222">
        <v>3759806</v>
      </c>
      <c r="L46" s="222">
        <v>4024722</v>
      </c>
      <c r="M46" s="222">
        <v>4019237</v>
      </c>
      <c r="N46" s="135"/>
    </row>
    <row r="47" spans="2:14" ht="50.25" customHeight="1">
      <c r="B47" s="138"/>
      <c r="C47" s="138"/>
      <c r="D47" s="19"/>
      <c r="E47" s="19"/>
      <c r="F47" s="83"/>
      <c r="G47" s="142"/>
      <c r="H47" s="139"/>
      <c r="I47" s="141"/>
      <c r="J47" s="141"/>
      <c r="K47" s="141"/>
      <c r="L47" s="141"/>
      <c r="M47" s="92"/>
      <c r="N47" s="140"/>
    </row>
    <row r="48" spans="2:14" ht="26.85" customHeight="1">
      <c r="B48" s="6" t="s">
        <v>456</v>
      </c>
      <c r="C48" s="6"/>
      <c r="D48" s="7" t="s">
        <v>10</v>
      </c>
      <c r="E48" s="7"/>
      <c r="F48" s="8" t="s">
        <v>11</v>
      </c>
      <c r="G48" s="9" t="s">
        <v>12</v>
      </c>
      <c r="H48" s="9" t="s">
        <v>13</v>
      </c>
      <c r="I48" s="9" t="s">
        <v>14</v>
      </c>
      <c r="J48" s="9" t="s">
        <v>15</v>
      </c>
      <c r="K48" s="9" t="s">
        <v>16</v>
      </c>
      <c r="L48" s="9" t="s">
        <v>17</v>
      </c>
      <c r="M48" s="9" t="s">
        <v>18</v>
      </c>
      <c r="N48" s="95"/>
    </row>
    <row r="49" spans="2:29" ht="26.85" customHeight="1">
      <c r="B49" s="268" t="s">
        <v>446</v>
      </c>
      <c r="C49" s="268"/>
      <c r="D49" s="268"/>
      <c r="E49" s="268"/>
      <c r="F49" s="269"/>
      <c r="G49" s="430"/>
      <c r="H49" s="434"/>
      <c r="I49" s="282"/>
      <c r="J49" s="291"/>
      <c r="K49" s="291"/>
      <c r="L49" s="291"/>
      <c r="M49" s="291"/>
      <c r="N49" s="132"/>
    </row>
    <row r="50" spans="2:29" ht="26.85" customHeight="1">
      <c r="B50" s="400" t="s">
        <v>457</v>
      </c>
      <c r="C50" s="391"/>
      <c r="D50" s="284" t="s">
        <v>368</v>
      </c>
      <c r="E50" s="284"/>
      <c r="F50" s="312" t="s">
        <v>448</v>
      </c>
      <c r="G50" s="222">
        <v>2990109</v>
      </c>
      <c r="H50" s="222">
        <v>1861768</v>
      </c>
      <c r="I50" s="222">
        <v>1799233</v>
      </c>
      <c r="J50" s="222">
        <v>2029191</v>
      </c>
      <c r="K50" s="222">
        <v>843571</v>
      </c>
      <c r="L50" s="222">
        <v>26503</v>
      </c>
      <c r="M50" s="222">
        <v>26503</v>
      </c>
      <c r="N50" s="140"/>
    </row>
    <row r="51" spans="2:29" ht="26.85" customHeight="1">
      <c r="B51" s="400" t="s">
        <v>458</v>
      </c>
      <c r="C51" s="391"/>
      <c r="D51" s="223" t="s">
        <v>398</v>
      </c>
      <c r="E51" s="223"/>
      <c r="F51" s="803">
        <v>2843.76</v>
      </c>
      <c r="G51" s="227" t="s">
        <v>23</v>
      </c>
      <c r="H51" s="227" t="s">
        <v>23</v>
      </c>
      <c r="I51" s="227" t="s">
        <v>23</v>
      </c>
      <c r="J51" s="227" t="s">
        <v>23</v>
      </c>
      <c r="K51" s="227" t="s">
        <v>23</v>
      </c>
      <c r="L51" s="227" t="s">
        <v>23</v>
      </c>
      <c r="M51" s="227" t="s">
        <v>23</v>
      </c>
      <c r="N51" s="132"/>
    </row>
    <row r="52" spans="2:29" ht="26.85" customHeight="1">
      <c r="B52" s="400" t="s">
        <v>459</v>
      </c>
      <c r="C52" s="391"/>
      <c r="D52" s="284" t="s">
        <v>31</v>
      </c>
      <c r="E52" s="284"/>
      <c r="F52" s="696">
        <v>0.5</v>
      </c>
      <c r="G52" s="415" t="s">
        <v>23</v>
      </c>
      <c r="H52" s="415" t="s">
        <v>23</v>
      </c>
      <c r="I52" s="415" t="s">
        <v>23</v>
      </c>
      <c r="J52" s="415" t="s">
        <v>23</v>
      </c>
      <c r="K52" s="415" t="s">
        <v>23</v>
      </c>
      <c r="L52" s="415" t="s">
        <v>23</v>
      </c>
      <c r="M52" s="415" t="s">
        <v>23</v>
      </c>
    </row>
    <row r="53" spans="2:29" ht="26.85" customHeight="1">
      <c r="B53" s="901" t="s">
        <v>460</v>
      </c>
      <c r="C53" s="901"/>
      <c r="D53" s="901"/>
      <c r="E53" s="901"/>
      <c r="F53" s="901"/>
      <c r="G53" s="904"/>
      <c r="H53" s="904"/>
      <c r="I53" s="904"/>
      <c r="J53" s="904"/>
      <c r="K53" s="904"/>
      <c r="L53" s="904"/>
      <c r="M53" s="904"/>
    </row>
    <row r="54" spans="2:29" ht="14.1">
      <c r="B54" s="901"/>
      <c r="C54" s="901"/>
      <c r="D54" s="901"/>
      <c r="E54" s="901"/>
      <c r="F54" s="904"/>
      <c r="G54" s="904"/>
      <c r="H54" s="904"/>
      <c r="I54" s="904"/>
      <c r="J54" s="904"/>
      <c r="K54" s="904"/>
      <c r="L54" s="904"/>
      <c r="M54" s="904"/>
    </row>
    <row r="55" spans="2:29">
      <c r="B55" s="144"/>
      <c r="C55" s="144"/>
      <c r="D55" s="18"/>
      <c r="E55" s="18"/>
      <c r="F55" s="145"/>
      <c r="G55" s="11"/>
      <c r="H55" s="11"/>
      <c r="I55" s="11"/>
      <c r="J55" s="11"/>
      <c r="K55" s="11"/>
      <c r="L55" s="11"/>
      <c r="M55" s="11"/>
    </row>
    <row r="56" spans="2:29" s="37" customFormat="1">
      <c r="B56" s="901"/>
      <c r="C56" s="901"/>
      <c r="D56" s="901"/>
      <c r="E56" s="901"/>
      <c r="F56" s="901"/>
      <c r="G56" s="901"/>
      <c r="H56" s="901"/>
      <c r="I56" s="901"/>
      <c r="J56" s="901"/>
      <c r="K56" s="901"/>
      <c r="L56" s="901"/>
      <c r="M56" s="901"/>
      <c r="N56" s="47"/>
      <c r="O56" s="29"/>
      <c r="P56" s="29"/>
      <c r="Q56" s="29"/>
      <c r="R56" s="29"/>
      <c r="S56" s="49"/>
      <c r="T56" s="49"/>
      <c r="U56" s="49"/>
      <c r="V56" s="49"/>
      <c r="W56" s="49"/>
      <c r="X56" s="49"/>
      <c r="Y56" s="49"/>
      <c r="Z56" s="49"/>
      <c r="AA56" s="49"/>
      <c r="AB56" s="50"/>
      <c r="AC56" s="49"/>
    </row>
    <row r="57" spans="2:29" ht="14.1">
      <c r="D57" s="703"/>
      <c r="E57" s="703"/>
      <c r="F57" s="704"/>
      <c r="G57" s="704"/>
      <c r="H57" s="704"/>
      <c r="I57" s="704"/>
      <c r="J57" s="704"/>
      <c r="K57" s="704"/>
      <c r="L57" s="704"/>
      <c r="M57" s="704"/>
    </row>
    <row r="58" spans="2:29" ht="14.1">
      <c r="D58" s="703"/>
      <c r="E58" s="703"/>
      <c r="F58" s="704"/>
      <c r="G58" s="704"/>
      <c r="H58" s="704"/>
      <c r="I58" s="704"/>
      <c r="J58" s="704"/>
      <c r="K58" s="704"/>
      <c r="L58" s="704"/>
      <c r="M58" s="704"/>
    </row>
    <row r="59" spans="2:29" ht="14.1">
      <c r="D59" s="703"/>
      <c r="E59" s="703"/>
      <c r="F59" s="704"/>
      <c r="G59" s="704"/>
      <c r="H59" s="704"/>
      <c r="I59" s="704"/>
      <c r="J59" s="704"/>
      <c r="K59" s="704"/>
      <c r="L59" s="704"/>
      <c r="M59" s="704"/>
    </row>
    <row r="60" spans="2:29" ht="14.1">
      <c r="D60" s="703"/>
      <c r="E60" s="703"/>
      <c r="F60" s="704"/>
      <c r="G60" s="704"/>
      <c r="H60" s="704"/>
      <c r="I60" s="704"/>
      <c r="J60" s="704"/>
      <c r="K60" s="704"/>
      <c r="L60" s="704"/>
      <c r="M60" s="704"/>
    </row>
    <row r="61" spans="2:29" ht="14.1">
      <c r="D61" s="703"/>
      <c r="E61" s="703"/>
      <c r="F61" s="704"/>
      <c r="G61" s="704"/>
      <c r="H61" s="704"/>
      <c r="I61" s="704"/>
      <c r="J61" s="704"/>
      <c r="K61" s="704"/>
      <c r="L61" s="704"/>
      <c r="M61" s="704"/>
    </row>
  </sheetData>
  <protectedRanges>
    <protectedRange name="FY20_3_2_1" sqref="H5:I5 H8:I9 I48:I49 H17:N17 H50:I50 F24:M24 F41:I41 F55 G51:M51 F26:I28 F30:I32 H6:N6 F46 H11:I16 I43:I46 H18:I23 H7:M7 J26:M41 H10:N10 H25:I25 F50:F52 H44:H49 F42:M42"/>
    <protectedRange name="FY20_3_2_1_2" sqref="F6"/>
    <protectedRange name="FY20_3_2_1_4" sqref="F8"/>
    <protectedRange name="FY20_3_2_1_7" sqref="F10"/>
    <protectedRange name="FY20_3_2_1_8" sqref="F12:F15"/>
    <protectedRange name="FY20_3_2_1_9" sqref="F17"/>
    <protectedRange name="FY20_3_2_1_10" sqref="F19:F22"/>
  </protectedRanges>
  <mergeCells count="5">
    <mergeCell ref="B56:M56"/>
    <mergeCell ref="B42:M42"/>
    <mergeCell ref="B54:M54"/>
    <mergeCell ref="B53:M53"/>
    <mergeCell ref="B2:C2"/>
  </mergeCells>
  <pageMargins left="0.7" right="0.7" top="0.75" bottom="0.75" header="0.3" footer="0.3"/>
  <pageSetup paperSize="9" scale="30" orientation="portrait" r:id="rId1"/>
  <headerFooter>
    <oddFooter><![CDATA[&L_x000D_&1#&"Calibri"&8&K000000 Unclassifie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13">
    <tabColor theme="5" tint="0.799981688894314"/>
    <pageSetUpPr fitToPage="1"/>
  </sheetPr>
  <dimension ref="B1:Q58"/>
  <sheetViews>
    <sheetView topLeftCell="C2" zoomScale="70" zoomScaleNormal="70" workbookViewId="0">
      <selection activeCell="C2" sqref="C2:F2"/>
    </sheetView>
  </sheetViews>
  <sheetFormatPr defaultColWidth="8.5703125" defaultRowHeight="15.6"/>
  <cols>
    <col min="1" max="1" width="4.42578125" style="28" customWidth="1"/>
    <col min="2" max="2" width="68.42578125" style="28" customWidth="1"/>
    <col min="3" max="3" width="20.5703125" style="28" customWidth="1"/>
    <col min="4" max="4" width="8.5703125" style="15" customWidth="1"/>
    <col min="5" max="5" width="15.42578125" style="15" customWidth="1"/>
    <col min="6" max="6" width="21.5703125" style="45" customWidth="1"/>
    <col min="7" max="12" width="21.5703125" style="16" customWidth="1"/>
    <col min="13" max="13" width="15.5703125" style="28" customWidth="1"/>
    <col min="14" max="16384" width="8.5703125" style="28"/>
  </cols>
  <sheetData>
    <row r="1" spans="2:17" ht="24.6" customHeight="1"/>
    <row r="2" spans="2:17" ht="81" customHeight="1">
      <c r="B2" s="385"/>
      <c r="C2" s="828" t="s">
        <v>461</v>
      </c>
      <c r="D2" s="828"/>
      <c r="E2" s="828"/>
      <c r="F2" s="828"/>
      <c r="G2" s="378"/>
      <c r="H2" s="378"/>
      <c r="I2" s="378"/>
      <c r="J2" s="378"/>
      <c r="K2" s="378"/>
      <c r="L2" s="318"/>
      <c r="M2" s="146"/>
    </row>
    <row r="3" spans="2:17" ht="25.5" customHeight="1">
      <c r="B3" s="74"/>
      <c r="C3" s="74"/>
      <c r="D3" s="122"/>
      <c r="E3" s="122"/>
      <c r="F3" s="75"/>
      <c r="G3" s="143"/>
      <c r="H3" s="143"/>
      <c r="I3" s="147"/>
      <c r="J3" s="147"/>
      <c r="K3" s="147"/>
      <c r="L3" s="147"/>
      <c r="M3" s="146"/>
    </row>
    <row r="4" spans="2:17" ht="26.85" customHeight="1">
      <c r="B4" s="6" t="s">
        <v>400</v>
      </c>
      <c r="C4" s="6"/>
      <c r="D4" s="7" t="s">
        <v>10</v>
      </c>
      <c r="E4" s="7"/>
      <c r="F4" s="8" t="s">
        <v>11</v>
      </c>
      <c r="G4" s="9" t="s">
        <v>12</v>
      </c>
      <c r="H4" s="9" t="s">
        <v>13</v>
      </c>
      <c r="I4" s="9" t="s">
        <v>14</v>
      </c>
      <c r="J4" s="9" t="s">
        <v>15</v>
      </c>
      <c r="K4" s="9" t="s">
        <v>16</v>
      </c>
      <c r="L4" s="9" t="s">
        <v>17</v>
      </c>
      <c r="M4" s="94"/>
    </row>
    <row r="5" spans="2:17" ht="26.85" customHeight="1">
      <c r="B5" s="268" t="s">
        <v>401</v>
      </c>
      <c r="C5" s="268"/>
      <c r="D5" s="268"/>
      <c r="E5" s="268"/>
      <c r="F5" s="269"/>
      <c r="G5" s="293"/>
      <c r="H5" s="277"/>
      <c r="I5" s="230"/>
      <c r="J5" s="277"/>
      <c r="K5" s="277"/>
      <c r="L5" s="277"/>
      <c r="M5" s="148"/>
    </row>
    <row r="6" spans="2:17" ht="26.85" customHeight="1">
      <c r="B6" s="393" t="s">
        <v>402</v>
      </c>
      <c r="C6" s="400"/>
      <c r="D6" s="284" t="s">
        <v>403</v>
      </c>
      <c r="E6" s="284"/>
      <c r="F6" s="579">
        <f>SUM(F8+F14)</f>
        <v>313.83659999999998</v>
      </c>
      <c r="G6" s="466">
        <f t="shared" ref="G6:L6" si="0">G8+G14</f>
        <v>615</v>
      </c>
      <c r="H6" s="466">
        <f t="shared" si="0"/>
        <v>595</v>
      </c>
      <c r="I6" s="466">
        <f t="shared" si="0"/>
        <v>733</v>
      </c>
      <c r="J6" s="466">
        <f t="shared" si="0"/>
        <v>732</v>
      </c>
      <c r="K6" s="466">
        <f t="shared" si="0"/>
        <v>774</v>
      </c>
      <c r="L6" s="466">
        <f t="shared" si="0"/>
        <v>1213</v>
      </c>
      <c r="M6" s="149"/>
    </row>
    <row r="7" spans="2:17" ht="26.85" customHeight="1">
      <c r="B7" s="268" t="s">
        <v>406</v>
      </c>
      <c r="C7" s="268"/>
      <c r="D7" s="268"/>
      <c r="E7" s="268"/>
      <c r="F7" s="269"/>
      <c r="G7" s="466"/>
      <c r="H7" s="466"/>
      <c r="I7" s="466"/>
      <c r="J7" s="466"/>
      <c r="K7" s="466"/>
      <c r="L7" s="466"/>
      <c r="M7" s="148"/>
    </row>
    <row r="8" spans="2:17" ht="26.85" customHeight="1">
      <c r="B8" s="400" t="s">
        <v>406</v>
      </c>
      <c r="C8" s="400"/>
      <c r="D8" s="284" t="s">
        <v>403</v>
      </c>
      <c r="E8" s="284"/>
      <c r="F8" s="579">
        <f>SUM(F10:F12)</f>
        <v>210.46409999999997</v>
      </c>
      <c r="G8" s="466">
        <v>286</v>
      </c>
      <c r="H8" s="466">
        <v>265</v>
      </c>
      <c r="I8" s="466">
        <v>330</v>
      </c>
      <c r="J8" s="466">
        <v>327</v>
      </c>
      <c r="K8" s="466">
        <v>308</v>
      </c>
      <c r="L8" s="466">
        <v>416</v>
      </c>
      <c r="M8" s="151"/>
    </row>
    <row r="9" spans="2:17" ht="26.85" customHeight="1">
      <c r="B9" s="268" t="s">
        <v>409</v>
      </c>
      <c r="C9" s="268"/>
      <c r="D9" s="268"/>
      <c r="E9" s="268"/>
      <c r="F9" s="269"/>
      <c r="G9" s="466"/>
      <c r="H9" s="466"/>
      <c r="I9" s="466"/>
      <c r="J9" s="466"/>
      <c r="K9" s="466"/>
      <c r="L9" s="466"/>
      <c r="M9" s="150"/>
    </row>
    <row r="10" spans="2:17" ht="26.85" customHeight="1">
      <c r="B10" s="400" t="s">
        <v>410</v>
      </c>
      <c r="C10" s="400"/>
      <c r="D10" s="284" t="s">
        <v>403</v>
      </c>
      <c r="E10" s="284"/>
      <c r="F10" s="579">
        <f>SUM('GROUP Emissions'!F13)*2.31%</f>
        <v>5.2667999999999999</v>
      </c>
      <c r="G10" s="466">
        <v>8</v>
      </c>
      <c r="H10" s="466">
        <v>7</v>
      </c>
      <c r="I10" s="466">
        <v>8</v>
      </c>
      <c r="J10" s="466">
        <v>7</v>
      </c>
      <c r="K10" s="466">
        <v>13</v>
      </c>
      <c r="L10" s="466">
        <v>18</v>
      </c>
      <c r="M10" s="151"/>
    </row>
    <row r="11" spans="2:17" ht="26.85" customHeight="1">
      <c r="B11" s="400" t="s">
        <v>411</v>
      </c>
      <c r="C11" s="400"/>
      <c r="D11" s="284" t="s">
        <v>403</v>
      </c>
      <c r="E11" s="284"/>
      <c r="F11" s="579">
        <f>SUM('GROUP Emissions'!F14)*2.31%</f>
        <v>205.19729999999998</v>
      </c>
      <c r="G11" s="466">
        <v>278</v>
      </c>
      <c r="H11" s="466">
        <v>257</v>
      </c>
      <c r="I11" s="466">
        <v>322</v>
      </c>
      <c r="J11" s="466">
        <v>320</v>
      </c>
      <c r="K11" s="466">
        <v>294</v>
      </c>
      <c r="L11" s="466">
        <v>393</v>
      </c>
      <c r="M11" s="151"/>
    </row>
    <row r="12" spans="2:17" ht="26.85" customHeight="1">
      <c r="B12" s="400" t="s">
        <v>102</v>
      </c>
      <c r="C12" s="400"/>
      <c r="D12" s="284" t="s">
        <v>403</v>
      </c>
      <c r="E12" s="284"/>
      <c r="F12" s="579">
        <v>0</v>
      </c>
      <c r="G12" s="466">
        <v>0</v>
      </c>
      <c r="H12" s="466">
        <v>0</v>
      </c>
      <c r="I12" s="466">
        <v>0</v>
      </c>
      <c r="J12" s="466">
        <v>0</v>
      </c>
      <c r="K12" s="466">
        <v>1</v>
      </c>
      <c r="L12" s="466">
        <v>5</v>
      </c>
      <c r="M12" s="151"/>
    </row>
    <row r="13" spans="2:17" ht="26.85" customHeight="1">
      <c r="B13" s="268" t="s">
        <v>413</v>
      </c>
      <c r="C13" s="268"/>
      <c r="D13" s="268"/>
      <c r="E13" s="268"/>
      <c r="F13" s="269"/>
      <c r="G13" s="466"/>
      <c r="H13" s="466"/>
      <c r="I13" s="466"/>
      <c r="J13" s="466"/>
      <c r="K13" s="466"/>
      <c r="L13" s="466"/>
      <c r="M13" s="148"/>
    </row>
    <row r="14" spans="2:17" ht="26.85" customHeight="1">
      <c r="B14" s="400" t="s">
        <v>413</v>
      </c>
      <c r="C14" s="400"/>
      <c r="D14" s="284" t="s">
        <v>403</v>
      </c>
      <c r="E14" s="284"/>
      <c r="F14" s="579">
        <f>SUM(F16)</f>
        <v>103.3725</v>
      </c>
      <c r="G14" s="466">
        <f t="shared" ref="G14:L14" si="1">G16</f>
        <v>329</v>
      </c>
      <c r="H14" s="466">
        <f>H16</f>
        <v>330</v>
      </c>
      <c r="I14" s="466">
        <f t="shared" si="1"/>
        <v>403</v>
      </c>
      <c r="J14" s="466">
        <f t="shared" si="1"/>
        <v>405</v>
      </c>
      <c r="K14" s="466">
        <f t="shared" si="1"/>
        <v>466</v>
      </c>
      <c r="L14" s="466">
        <f t="shared" si="1"/>
        <v>797</v>
      </c>
      <c r="M14" s="151"/>
      <c r="Q14" s="519"/>
    </row>
    <row r="15" spans="2:17" ht="26.85" customHeight="1">
      <c r="B15" s="268" t="s">
        <v>415</v>
      </c>
      <c r="C15" s="268"/>
      <c r="D15" s="268"/>
      <c r="E15" s="268"/>
      <c r="F15" s="269"/>
      <c r="G15" s="466"/>
      <c r="H15" s="466"/>
      <c r="I15" s="466"/>
      <c r="J15" s="466"/>
      <c r="K15" s="466"/>
      <c r="L15" s="466"/>
      <c r="M15" s="150"/>
    </row>
    <row r="16" spans="2:17" ht="26.85" customHeight="1">
      <c r="B16" s="400" t="s">
        <v>416</v>
      </c>
      <c r="C16" s="400"/>
      <c r="D16" s="284" t="s">
        <v>403</v>
      </c>
      <c r="E16" s="284"/>
      <c r="F16" s="579">
        <f>SUM('GROUP Emissions'!F21)*2.31%</f>
        <v>103.3725</v>
      </c>
      <c r="G16" s="466">
        <v>329</v>
      </c>
      <c r="H16" s="466">
        <v>330</v>
      </c>
      <c r="I16" s="466">
        <v>403</v>
      </c>
      <c r="J16" s="466">
        <v>405</v>
      </c>
      <c r="K16" s="466">
        <v>466</v>
      </c>
      <c r="L16" s="466">
        <v>797</v>
      </c>
      <c r="M16" s="151"/>
    </row>
    <row r="17" spans="2:14" ht="26.85" customHeight="1">
      <c r="B17" s="268" t="s">
        <v>420</v>
      </c>
      <c r="C17" s="268"/>
      <c r="D17" s="268"/>
      <c r="E17" s="268"/>
      <c r="F17" s="269"/>
      <c r="G17" s="293"/>
      <c r="H17" s="291"/>
      <c r="I17" s="282"/>
      <c r="J17" s="291"/>
      <c r="K17" s="291"/>
      <c r="L17" s="291"/>
      <c r="M17" s="150"/>
    </row>
    <row r="18" spans="2:14" ht="26.85" customHeight="1">
      <c r="B18" s="400" t="s">
        <v>462</v>
      </c>
      <c r="C18" s="400"/>
      <c r="D18" s="284" t="s">
        <v>403</v>
      </c>
      <c r="E18" s="284"/>
      <c r="F18" s="579">
        <f>SUM('GROUP Emissions'!F26)*F46</f>
        <v>8539.996142719383</v>
      </c>
      <c r="G18" s="466">
        <f>SUM('GROUP Emissions'!G26)*G46</f>
        <v>12532.951012410191</v>
      </c>
      <c r="H18" s="466">
        <f>SUM('GROUP Emissions'!H26)*H46</f>
        <v>11594.23087431694</v>
      </c>
      <c r="I18" s="466">
        <f>SUM(I20:I26)</f>
        <v>13695.341036414566</v>
      </c>
      <c r="J18" s="415" t="s">
        <v>23</v>
      </c>
      <c r="K18" s="415" t="s">
        <v>23</v>
      </c>
      <c r="L18" s="716" t="s">
        <v>23</v>
      </c>
      <c r="M18" s="151"/>
    </row>
    <row r="19" spans="2:14" ht="26.85" customHeight="1">
      <c r="B19" s="263" t="s">
        <v>422</v>
      </c>
      <c r="C19" s="263"/>
      <c r="D19" s="210"/>
      <c r="E19" s="210"/>
      <c r="F19" s="232"/>
      <c r="G19" s="292"/>
      <c r="H19" s="291"/>
      <c r="I19" s="291"/>
      <c r="J19" s="291"/>
      <c r="K19" s="221"/>
      <c r="L19" s="221"/>
    </row>
    <row r="20" spans="2:14" ht="26.85" customHeight="1">
      <c r="B20" s="388" t="s">
        <v>423</v>
      </c>
      <c r="C20" s="388"/>
      <c r="D20" s="284" t="s">
        <v>403</v>
      </c>
      <c r="E20" s="284"/>
      <c r="F20" s="577" t="s">
        <v>215</v>
      </c>
      <c r="G20" s="211" t="s">
        <v>215</v>
      </c>
      <c r="H20" s="211" t="s">
        <v>215</v>
      </c>
      <c r="I20" s="251">
        <f>SUM('GROUP Emissions'!I28)*I46</f>
        <v>599.29341736694676</v>
      </c>
      <c r="J20" s="415" t="s">
        <v>23</v>
      </c>
      <c r="K20" s="415" t="s">
        <v>23</v>
      </c>
      <c r="L20" s="415" t="s">
        <v>23</v>
      </c>
      <c r="M20" s="152"/>
    </row>
    <row r="21" spans="2:14" ht="26.85" customHeight="1">
      <c r="B21" s="388" t="s">
        <v>424</v>
      </c>
      <c r="C21" s="388"/>
      <c r="D21" s="284" t="s">
        <v>403</v>
      </c>
      <c r="E21" s="284"/>
      <c r="F21" s="577" t="s">
        <v>215</v>
      </c>
      <c r="G21" s="211" t="s">
        <v>215</v>
      </c>
      <c r="H21" s="211" t="s">
        <v>215</v>
      </c>
      <c r="I21" s="466">
        <f>SUM('GROUP Emissions'!I29)*I46</f>
        <v>6995.3319327731097</v>
      </c>
      <c r="J21" s="415" t="s">
        <v>23</v>
      </c>
      <c r="K21" s="415" t="s">
        <v>23</v>
      </c>
      <c r="L21" s="415" t="s">
        <v>23</v>
      </c>
    </row>
    <row r="22" spans="2:14" ht="26.85" customHeight="1">
      <c r="B22" s="388" t="s">
        <v>425</v>
      </c>
      <c r="C22" s="388"/>
      <c r="D22" s="284" t="s">
        <v>403</v>
      </c>
      <c r="E22" s="284"/>
      <c r="F22" s="577" t="s">
        <v>215</v>
      </c>
      <c r="G22" s="211" t="s">
        <v>215</v>
      </c>
      <c r="H22" s="211" t="s">
        <v>215</v>
      </c>
      <c r="I22" s="466">
        <f>SUM('GROUP Emissions'!I30)*I46</f>
        <v>5880.847338935574</v>
      </c>
      <c r="J22" s="415" t="s">
        <v>23</v>
      </c>
      <c r="K22" s="415" t="s">
        <v>23</v>
      </c>
      <c r="L22" s="415" t="s">
        <v>23</v>
      </c>
    </row>
    <row r="23" spans="2:14" ht="26.85" customHeight="1">
      <c r="B23" s="388" t="s">
        <v>426</v>
      </c>
      <c r="C23" s="388"/>
      <c r="D23" s="284" t="s">
        <v>403</v>
      </c>
      <c r="E23" s="284"/>
      <c r="F23" s="514" t="s">
        <v>427</v>
      </c>
      <c r="G23" s="211" t="s">
        <v>427</v>
      </c>
      <c r="H23" s="211" t="s">
        <v>427</v>
      </c>
      <c r="I23" s="450" t="s">
        <v>427</v>
      </c>
      <c r="J23" s="227" t="s">
        <v>23</v>
      </c>
      <c r="K23" s="227" t="s">
        <v>23</v>
      </c>
      <c r="L23" s="227" t="s">
        <v>23</v>
      </c>
      <c r="M23" s="153"/>
    </row>
    <row r="24" spans="2:14" ht="26.85" customHeight="1">
      <c r="B24" s="388" t="s">
        <v>428</v>
      </c>
      <c r="C24" s="388"/>
      <c r="D24" s="284" t="s">
        <v>403</v>
      </c>
      <c r="E24" s="284"/>
      <c r="F24" s="577" t="s">
        <v>215</v>
      </c>
      <c r="G24" s="211" t="s">
        <v>215</v>
      </c>
      <c r="H24" s="211" t="s">
        <v>215</v>
      </c>
      <c r="I24" s="653">
        <f>SUM('GROUP Emissions'!I32)*I46</f>
        <v>149.90686274509804</v>
      </c>
      <c r="J24" s="227" t="s">
        <v>23</v>
      </c>
      <c r="K24" s="227" t="s">
        <v>23</v>
      </c>
      <c r="L24" s="227" t="s">
        <v>23</v>
      </c>
    </row>
    <row r="25" spans="2:14" ht="26.85" customHeight="1">
      <c r="B25" s="388" t="s">
        <v>429</v>
      </c>
      <c r="C25" s="388"/>
      <c r="D25" s="284" t="s">
        <v>403</v>
      </c>
      <c r="E25" s="284"/>
      <c r="F25" s="577" t="s">
        <v>215</v>
      </c>
      <c r="G25" s="211" t="s">
        <v>215</v>
      </c>
      <c r="H25" s="211" t="s">
        <v>215</v>
      </c>
      <c r="I25" s="653">
        <f>SUM('GROUP Emissions'!I33)*I46</f>
        <v>4.0826330532212882</v>
      </c>
      <c r="J25" s="227" t="s">
        <v>23</v>
      </c>
      <c r="K25" s="227" t="s">
        <v>23</v>
      </c>
      <c r="L25" s="227" t="s">
        <v>23</v>
      </c>
      <c r="M25" s="151"/>
    </row>
    <row r="26" spans="2:14" ht="26.85" customHeight="1">
      <c r="B26" s="388" t="s">
        <v>430</v>
      </c>
      <c r="C26" s="388"/>
      <c r="D26" s="284" t="s">
        <v>403</v>
      </c>
      <c r="E26" s="284"/>
      <c r="F26" s="577" t="s">
        <v>215</v>
      </c>
      <c r="G26" s="211" t="s">
        <v>215</v>
      </c>
      <c r="H26" s="211" t="s">
        <v>215</v>
      </c>
      <c r="I26" s="251">
        <f>SUM('GROUP Emissions'!I34)*I46</f>
        <v>65.878851540616253</v>
      </c>
      <c r="J26" s="415" t="s">
        <v>23</v>
      </c>
      <c r="K26" s="415" t="s">
        <v>23</v>
      </c>
      <c r="L26" s="415" t="s">
        <v>23</v>
      </c>
    </row>
    <row r="27" spans="2:14" ht="26.85" customHeight="1">
      <c r="B27" s="388" t="s">
        <v>431</v>
      </c>
      <c r="C27" s="388"/>
      <c r="D27" s="284" t="s">
        <v>403</v>
      </c>
      <c r="E27" s="284"/>
      <c r="F27" s="514" t="s">
        <v>432</v>
      </c>
      <c r="G27" s="211" t="s">
        <v>432</v>
      </c>
      <c r="H27" s="211" t="s">
        <v>432</v>
      </c>
      <c r="I27" s="211" t="s">
        <v>432</v>
      </c>
      <c r="J27" s="227" t="s">
        <v>23</v>
      </c>
      <c r="K27" s="227" t="s">
        <v>23</v>
      </c>
      <c r="L27" s="227" t="s">
        <v>23</v>
      </c>
      <c r="M27" s="153"/>
    </row>
    <row r="28" spans="2:14" ht="26.85" customHeight="1">
      <c r="B28" s="388" t="s">
        <v>433</v>
      </c>
      <c r="C28" s="388"/>
      <c r="D28" s="284" t="s">
        <v>403</v>
      </c>
      <c r="E28" s="284"/>
      <c r="F28" s="514" t="s">
        <v>432</v>
      </c>
      <c r="G28" s="211" t="s">
        <v>432</v>
      </c>
      <c r="H28" s="211" t="s">
        <v>432</v>
      </c>
      <c r="I28" s="211" t="s">
        <v>432</v>
      </c>
      <c r="J28" s="227" t="s">
        <v>23</v>
      </c>
      <c r="K28" s="227" t="s">
        <v>23</v>
      </c>
      <c r="L28" s="227" t="s">
        <v>23</v>
      </c>
      <c r="M28" s="153"/>
    </row>
    <row r="29" spans="2:14" ht="26.85" customHeight="1">
      <c r="B29" s="388" t="s">
        <v>434</v>
      </c>
      <c r="C29" s="388"/>
      <c r="D29" s="284" t="s">
        <v>403</v>
      </c>
      <c r="E29" s="284"/>
      <c r="F29" s="514" t="s">
        <v>432</v>
      </c>
      <c r="G29" s="211" t="s">
        <v>432</v>
      </c>
      <c r="H29" s="211" t="s">
        <v>432</v>
      </c>
      <c r="I29" s="211" t="s">
        <v>432</v>
      </c>
      <c r="J29" s="227" t="s">
        <v>23</v>
      </c>
      <c r="K29" s="227" t="s">
        <v>23</v>
      </c>
      <c r="L29" s="227" t="s">
        <v>23</v>
      </c>
      <c r="M29" s="153"/>
    </row>
    <row r="30" spans="2:14" ht="26.85" customHeight="1">
      <c r="B30" s="388" t="s">
        <v>435</v>
      </c>
      <c r="C30" s="388"/>
      <c r="D30" s="284" t="s">
        <v>403</v>
      </c>
      <c r="E30" s="284"/>
      <c r="F30" s="514" t="s">
        <v>432</v>
      </c>
      <c r="G30" s="211" t="s">
        <v>432</v>
      </c>
      <c r="H30" s="211" t="s">
        <v>432</v>
      </c>
      <c r="I30" s="211" t="s">
        <v>432</v>
      </c>
      <c r="J30" s="227" t="s">
        <v>23</v>
      </c>
      <c r="K30" s="227" t="s">
        <v>23</v>
      </c>
      <c r="L30" s="227" t="s">
        <v>23</v>
      </c>
      <c r="M30" s="153"/>
    </row>
    <row r="31" spans="2:14" ht="26.85" customHeight="1">
      <c r="B31" s="388" t="s">
        <v>436</v>
      </c>
      <c r="C31" s="388"/>
      <c r="D31" s="284" t="s">
        <v>403</v>
      </c>
      <c r="E31" s="284"/>
      <c r="F31" s="514" t="s">
        <v>432</v>
      </c>
      <c r="G31" s="211" t="s">
        <v>432</v>
      </c>
      <c r="H31" s="211" t="s">
        <v>432</v>
      </c>
      <c r="I31" s="211" t="s">
        <v>432</v>
      </c>
      <c r="J31" s="227" t="s">
        <v>23</v>
      </c>
      <c r="K31" s="227" t="s">
        <v>23</v>
      </c>
      <c r="L31" s="227" t="s">
        <v>23</v>
      </c>
      <c r="M31" s="153"/>
      <c r="N31" s="211"/>
    </row>
    <row r="32" spans="2:14" ht="26.85" customHeight="1">
      <c r="B32" s="388" t="s">
        <v>437</v>
      </c>
      <c r="C32" s="388"/>
      <c r="D32" s="284" t="s">
        <v>403</v>
      </c>
      <c r="E32" s="284"/>
      <c r="F32" s="514" t="s">
        <v>432</v>
      </c>
      <c r="G32" s="211" t="s">
        <v>432</v>
      </c>
      <c r="H32" s="211" t="s">
        <v>432</v>
      </c>
      <c r="I32" s="211" t="s">
        <v>432</v>
      </c>
      <c r="J32" s="227" t="s">
        <v>23</v>
      </c>
      <c r="K32" s="227" t="s">
        <v>23</v>
      </c>
      <c r="L32" s="227" t="s">
        <v>23</v>
      </c>
      <c r="M32" s="153"/>
    </row>
    <row r="33" spans="2:16" ht="26.85" customHeight="1">
      <c r="B33" s="388" t="s">
        <v>438</v>
      </c>
      <c r="C33" s="388"/>
      <c r="D33" s="284" t="s">
        <v>403</v>
      </c>
      <c r="E33" s="284"/>
      <c r="F33" s="514" t="s">
        <v>432</v>
      </c>
      <c r="G33" s="211" t="s">
        <v>432</v>
      </c>
      <c r="H33" s="211" t="s">
        <v>432</v>
      </c>
      <c r="I33" s="211" t="s">
        <v>432</v>
      </c>
      <c r="J33" s="227" t="s">
        <v>23</v>
      </c>
      <c r="K33" s="227" t="s">
        <v>23</v>
      </c>
      <c r="L33" s="227" t="s">
        <v>23</v>
      </c>
      <c r="M33" s="153"/>
    </row>
    <row r="34" spans="2:16" ht="26.85" customHeight="1">
      <c r="B34" s="388" t="s">
        <v>439</v>
      </c>
      <c r="C34" s="388"/>
      <c r="D34" s="284" t="s">
        <v>403</v>
      </c>
      <c r="E34" s="284"/>
      <c r="F34" s="514" t="s">
        <v>432</v>
      </c>
      <c r="G34" s="211" t="s">
        <v>432</v>
      </c>
      <c r="H34" s="211" t="s">
        <v>432</v>
      </c>
      <c r="I34" s="211" t="s">
        <v>432</v>
      </c>
      <c r="J34" s="227" t="s">
        <v>23</v>
      </c>
      <c r="K34" s="227" t="s">
        <v>23</v>
      </c>
      <c r="L34" s="227" t="s">
        <v>23</v>
      </c>
      <c r="M34" s="153"/>
    </row>
    <row r="35" spans="2:16" ht="26.85" customHeight="1">
      <c r="B35" s="268" t="s">
        <v>454</v>
      </c>
      <c r="C35" s="268"/>
      <c r="D35" s="284" t="s">
        <v>403</v>
      </c>
      <c r="E35" s="284"/>
      <c r="F35" s="577" t="s">
        <v>215</v>
      </c>
      <c r="G35" s="211" t="s">
        <v>215</v>
      </c>
      <c r="H35" s="211" t="s">
        <v>215</v>
      </c>
      <c r="I35" s="721">
        <f>SUM(I20:I34)</f>
        <v>13695.341036414566</v>
      </c>
      <c r="J35" s="227" t="s">
        <v>23</v>
      </c>
      <c r="K35" s="227" t="s">
        <v>23</v>
      </c>
      <c r="L35" s="227" t="s">
        <v>23</v>
      </c>
    </row>
    <row r="36" spans="2:16" ht="56.85" customHeight="1">
      <c r="B36" s="905" t="s">
        <v>463</v>
      </c>
      <c r="C36" s="905"/>
      <c r="D36" s="905"/>
      <c r="E36" s="905"/>
      <c r="F36" s="905"/>
      <c r="G36" s="905"/>
      <c r="H36" s="905"/>
      <c r="I36" s="905"/>
      <c r="J36" s="906"/>
      <c r="K36" s="906"/>
      <c r="L36" s="906"/>
    </row>
    <row r="37" spans="2:16" ht="50.25" customHeight="1">
      <c r="B37" s="767"/>
      <c r="C37" s="767"/>
      <c r="D37" s="122"/>
      <c r="E37" s="122"/>
      <c r="F37" s="787"/>
      <c r="G37" s="787"/>
      <c r="H37" s="787"/>
      <c r="I37" s="782"/>
      <c r="J37" s="782"/>
      <c r="K37" s="782"/>
      <c r="L37" s="768"/>
    </row>
    <row r="38" spans="2:16" ht="26.85" customHeight="1">
      <c r="B38" s="756" t="s">
        <v>442</v>
      </c>
      <c r="C38" s="157"/>
      <c r="D38" s="7" t="s">
        <v>10</v>
      </c>
      <c r="E38" s="7"/>
      <c r="F38" s="8" t="s">
        <v>11</v>
      </c>
      <c r="G38" s="9" t="s">
        <v>12</v>
      </c>
      <c r="H38" s="9" t="s">
        <v>13</v>
      </c>
      <c r="I38" s="9" t="s">
        <v>14</v>
      </c>
      <c r="J38" s="9" t="s">
        <v>15</v>
      </c>
      <c r="K38" s="9" t="s">
        <v>16</v>
      </c>
      <c r="L38" s="9" t="s">
        <v>17</v>
      </c>
    </row>
    <row r="39" spans="2:16" ht="26.85" customHeight="1">
      <c r="B39" s="286" t="s">
        <v>443</v>
      </c>
      <c r="C39" s="286"/>
      <c r="D39" s="226"/>
      <c r="E39" s="226"/>
      <c r="F39" s="288"/>
      <c r="G39" s="473"/>
      <c r="H39" s="434"/>
      <c r="I39" s="464"/>
      <c r="J39" s="434"/>
      <c r="K39" s="434"/>
      <c r="L39" s="434"/>
    </row>
    <row r="40" spans="2:16" ht="26.85" customHeight="1">
      <c r="B40" s="402" t="s">
        <v>444</v>
      </c>
      <c r="C40" s="402"/>
      <c r="D40" s="289" t="s">
        <v>418</v>
      </c>
      <c r="E40" s="289"/>
      <c r="F40" s="579">
        <f>'GROUP Emissions'!F48-'Ausgrid Emissions'!F46</f>
        <v>25140</v>
      </c>
      <c r="G40" s="227" t="s">
        <v>23</v>
      </c>
      <c r="H40" s="227" t="s">
        <v>23</v>
      </c>
      <c r="I40" s="227" t="s">
        <v>23</v>
      </c>
      <c r="J40" s="227" t="s">
        <v>23</v>
      </c>
      <c r="K40" s="227" t="s">
        <v>23</v>
      </c>
      <c r="L40" s="227" t="s">
        <v>23</v>
      </c>
      <c r="M40" s="22"/>
    </row>
    <row r="41" spans="2:16" ht="50.85" customHeight="1">
      <c r="B41" s="154"/>
      <c r="C41" s="154"/>
      <c r="D41" s="155"/>
      <c r="E41" s="155"/>
      <c r="F41" s="127"/>
      <c r="G41" s="128"/>
      <c r="H41" s="129"/>
      <c r="I41" s="129"/>
      <c r="J41" s="129"/>
      <c r="K41" s="129"/>
      <c r="L41" s="129"/>
      <c r="M41" s="130"/>
    </row>
    <row r="42" spans="2:16" ht="20.65" hidden="1" customHeight="1">
      <c r="B42" s="756" t="s">
        <v>464</v>
      </c>
      <c r="C42" s="157"/>
      <c r="D42" s="7" t="s">
        <v>10</v>
      </c>
      <c r="E42" s="7"/>
      <c r="F42" s="8" t="s">
        <v>11</v>
      </c>
      <c r="G42" s="9" t="s">
        <v>12</v>
      </c>
      <c r="H42" s="9" t="s">
        <v>13</v>
      </c>
      <c r="I42" s="9" t="s">
        <v>14</v>
      </c>
      <c r="J42" s="9" t="s">
        <v>15</v>
      </c>
      <c r="K42" s="9" t="s">
        <v>16</v>
      </c>
      <c r="L42" s="9" t="s">
        <v>17</v>
      </c>
      <c r="M42" s="765"/>
    </row>
    <row r="43" spans="2:16" ht="18.6" hidden="1" customHeight="1">
      <c r="B43" s="388" t="s">
        <v>465</v>
      </c>
      <c r="C43" s="284"/>
      <c r="D43" s="284" t="s">
        <v>466</v>
      </c>
      <c r="E43" s="284"/>
      <c r="F43" s="788">
        <f>'Ausgrid Workforce'!F5</f>
        <v>3039</v>
      </c>
      <c r="G43" s="462">
        <v>2958</v>
      </c>
      <c r="H43" s="462">
        <v>2836</v>
      </c>
      <c r="I43" s="462">
        <v>2750</v>
      </c>
      <c r="J43" s="462">
        <v>3051</v>
      </c>
      <c r="K43" s="462">
        <v>3494</v>
      </c>
      <c r="L43" s="462">
        <v>3607</v>
      </c>
    </row>
    <row r="44" spans="2:16" ht="18.6" hidden="1" customHeight="1">
      <c r="B44" s="388" t="s">
        <v>467</v>
      </c>
      <c r="C44" s="284"/>
      <c r="D44" s="284" t="s">
        <v>466</v>
      </c>
      <c r="E44" s="284"/>
      <c r="F44" s="788">
        <f>'PLUS ES Workforce'!F5</f>
        <v>72</v>
      </c>
      <c r="G44" s="462">
        <v>104</v>
      </c>
      <c r="H44" s="462">
        <v>92</v>
      </c>
      <c r="I44" s="462">
        <v>106</v>
      </c>
      <c r="J44" s="462">
        <v>115</v>
      </c>
      <c r="K44" s="462">
        <v>109</v>
      </c>
      <c r="L44" s="462">
        <v>158</v>
      </c>
      <c r="P44" s="28">
        <v>97.686000000000007</v>
      </c>
    </row>
    <row r="45" spans="2:16" ht="18.6" hidden="1" customHeight="1">
      <c r="B45" s="388" t="s">
        <v>468</v>
      </c>
      <c r="C45" s="759"/>
      <c r="D45" s="760"/>
      <c r="E45" s="220"/>
      <c r="F45" s="789">
        <f>SUM(F43:F44)</f>
        <v>3111</v>
      </c>
      <c r="G45" s="761">
        <f>SUM(G43:G44)</f>
        <v>3062</v>
      </c>
      <c r="H45" s="761">
        <f t="shared" ref="H45:L45" si="2">SUM(H43:H44)</f>
        <v>2928</v>
      </c>
      <c r="I45" s="761">
        <f t="shared" si="2"/>
        <v>2856</v>
      </c>
      <c r="J45" s="761">
        <f t="shared" si="2"/>
        <v>3166</v>
      </c>
      <c r="K45" s="761">
        <f t="shared" si="2"/>
        <v>3603</v>
      </c>
      <c r="L45" s="761">
        <f t="shared" si="2"/>
        <v>3765</v>
      </c>
    </row>
    <row r="46" spans="2:16" ht="18.6" hidden="1" customHeight="1">
      <c r="B46" s="759"/>
      <c r="C46" s="759"/>
      <c r="D46" s="220" t="s">
        <v>31</v>
      </c>
      <c r="E46" s="220"/>
      <c r="F46" s="790">
        <f t="shared" ref="F46:L46" si="3">F44/(F43+F44)</f>
        <v>2.3143683702989394E-2</v>
      </c>
      <c r="G46" s="762">
        <f t="shared" si="3"/>
        <v>3.3964728935336384E-2</v>
      </c>
      <c r="H46" s="762">
        <f t="shared" si="3"/>
        <v>3.1420765027322405E-2</v>
      </c>
      <c r="I46" s="762">
        <f t="shared" si="3"/>
        <v>3.711484593837535E-2</v>
      </c>
      <c r="J46" s="762">
        <f t="shared" si="3"/>
        <v>3.6323436512950093E-2</v>
      </c>
      <c r="K46" s="762">
        <f t="shared" si="3"/>
        <v>3.0252567305023591E-2</v>
      </c>
      <c r="L46" s="762">
        <f t="shared" si="3"/>
        <v>4.1965471447543159E-2</v>
      </c>
    </row>
    <row r="47" spans="2:16" ht="18.6" hidden="1" customHeight="1">
      <c r="B47" s="763"/>
      <c r="C47" s="759"/>
      <c r="D47" s="220"/>
      <c r="E47" s="220"/>
      <c r="F47" s="764"/>
      <c r="G47" s="221"/>
      <c r="H47" s="221"/>
      <c r="I47" s="221"/>
      <c r="J47" s="221"/>
      <c r="K47" s="221"/>
      <c r="L47" s="761">
        <f>L43+L44</f>
        <v>3765</v>
      </c>
    </row>
    <row r="48" spans="2:16" ht="18.6" hidden="1" customHeight="1">
      <c r="B48" s="639" t="s">
        <v>469</v>
      </c>
      <c r="G48" s="10"/>
      <c r="L48" s="706"/>
    </row>
    <row r="49" spans="2:13" ht="18.6" hidden="1" customHeight="1">
      <c r="B49" s="639"/>
      <c r="L49" s="705"/>
    </row>
    <row r="50" spans="2:13" ht="18.6" hidden="1" customHeight="1">
      <c r="B50" s="765"/>
    </row>
    <row r="51" spans="2:13" ht="18.6" hidden="1" customHeight="1">
      <c r="L51" s="16">
        <v>17449</v>
      </c>
    </row>
    <row r="52" spans="2:13" ht="18.6" hidden="1" customHeight="1">
      <c r="L52" s="707">
        <v>797</v>
      </c>
      <c r="M52" s="705">
        <f>L52/L53</f>
        <v>4.3680806752164861E-2</v>
      </c>
    </row>
    <row r="53" spans="2:13" ht="18.6" hidden="1" customHeight="1" thickBot="1">
      <c r="L53" s="709">
        <f>SUM(L51:L52)</f>
        <v>18246</v>
      </c>
    </row>
    <row r="54" spans="2:13" ht="18.6" hidden="1" customHeight="1" thickTop="1"/>
    <row r="55" spans="2:13" ht="18.6" hidden="1" customHeight="1"/>
    <row r="56" spans="2:13" ht="18.6" hidden="1" customHeight="1">
      <c r="L56" s="16">
        <f>L51</f>
        <v>17449</v>
      </c>
    </row>
    <row r="57" spans="2:13" hidden="1">
      <c r="L57" s="708">
        <f>L51/(1-L46)*L46</f>
        <v>764.33102301081226</v>
      </c>
      <c r="M57" s="706">
        <f>L57/L58</f>
        <v>4.1965471447543159E-2</v>
      </c>
    </row>
    <row r="58" spans="2:13" ht="15.95" hidden="1" thickBot="1">
      <c r="L58" s="710">
        <f>SUM(L56:L57)</f>
        <v>18213.331023010811</v>
      </c>
    </row>
  </sheetData>
  <protectedRanges>
    <protectedRange name="FY20_1_2_1" sqref="J26 I19:J22"/>
    <protectedRange name="FY20_3_2_1" sqref="H19 I24:L25 J27:M34 F10:F12 I35:L37 F16 F14 F8 F6 F18:L18 J23:M23 I26"/>
    <protectedRange name="FY20_3_2_1_2" sqref="H41:I41"/>
    <protectedRange name="FY20_3_2_1_16" sqref="H20:H22 H24:H26 H35:H37"/>
    <protectedRange name="FY20_3_2_1_17" sqref="G20:G22 G24:G26 G35:G37"/>
    <protectedRange name="FY20_3_2_1_18" sqref="F20:F22 F24:F26 F35:F37"/>
    <protectedRange name="FY20_3_2_1_1" sqref="H38:I39 G40:M40 H42:I42"/>
    <protectedRange name="FY20_3_2_1_15_1" sqref="F40"/>
  </protectedRanges>
  <mergeCells count="2">
    <mergeCell ref="B36:L36"/>
    <mergeCell ref="C2:F2"/>
  </mergeCells>
  <pageMargins left="0.7" right="0.7" top="0.75" bottom="0.75" header="0.3" footer="0.3"/>
  <pageSetup paperSize="9" scale="31" orientation="portrait" r:id="rId1"/>
  <headerFooter>
    <oddFooter><![CDATA[&L_x000D_&1#&"Calibri"&8&K000000 Unclassifie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8">
    <tabColor theme="4" tint="0.799981688894314"/>
    <pageSetUpPr fitToPage="1"/>
  </sheetPr>
  <dimension ref="B1:N52"/>
  <sheetViews>
    <sheetView showGridLines="0" topLeftCell="B2" zoomScale="70" zoomScaleNormal="70" workbookViewId="0">
      <selection activeCell="B2" sqref="B2:F2"/>
    </sheetView>
  </sheetViews>
  <sheetFormatPr defaultColWidth="8.5703125" defaultRowHeight="15.6"/>
  <cols>
    <col min="1" max="1" width="4.42578125" style="37" customWidth="1"/>
    <col min="2" max="2" width="60.42578125" style="37" customWidth="1"/>
    <col min="3" max="3" width="20.5703125" style="37" customWidth="1"/>
    <col min="4" max="4" width="10.140625" style="379" customWidth="1"/>
    <col min="5" max="5" width="15.42578125" style="379" customWidth="1"/>
    <col min="6" max="13" width="21.5703125" style="72" customWidth="1"/>
    <col min="14" max="14" width="15.5703125" style="49" customWidth="1"/>
    <col min="15" max="16384" width="8.5703125" style="37"/>
  </cols>
  <sheetData>
    <row r="1" spans="2:14" ht="24.6" customHeight="1"/>
    <row r="2" spans="2:14" s="186" customFormat="1" ht="81" customHeight="1">
      <c r="B2" s="827" t="s">
        <v>470</v>
      </c>
      <c r="C2" s="827"/>
      <c r="D2" s="827"/>
      <c r="E2" s="827"/>
      <c r="F2" s="827"/>
      <c r="G2" s="318"/>
      <c r="H2" s="318"/>
      <c r="I2" s="318"/>
      <c r="J2" s="318"/>
      <c r="K2" s="318"/>
      <c r="L2" s="318"/>
      <c r="M2" s="318"/>
      <c r="N2" s="185"/>
    </row>
    <row r="3" spans="2:14" ht="25.5" customHeight="1">
      <c r="B3" s="187"/>
      <c r="C3" s="187"/>
      <c r="D3" s="3"/>
      <c r="E3" s="3"/>
      <c r="F3" s="188"/>
      <c r="G3" s="188"/>
      <c r="H3" s="188"/>
      <c r="I3" s="189"/>
      <c r="J3" s="189"/>
      <c r="K3" s="188"/>
      <c r="L3" s="188"/>
      <c r="M3" s="188"/>
      <c r="N3" s="190"/>
    </row>
    <row r="4" spans="2:14" ht="26.85" customHeight="1">
      <c r="B4" s="6" t="s">
        <v>471</v>
      </c>
      <c r="C4" s="6"/>
      <c r="D4" s="191" t="s">
        <v>10</v>
      </c>
      <c r="E4" s="191"/>
      <c r="F4" s="8" t="s">
        <v>11</v>
      </c>
      <c r="G4" s="9" t="s">
        <v>12</v>
      </c>
      <c r="H4" s="9" t="s">
        <v>13</v>
      </c>
      <c r="I4" s="9" t="s">
        <v>14</v>
      </c>
      <c r="J4" s="9" t="s">
        <v>15</v>
      </c>
      <c r="K4" s="9" t="s">
        <v>16</v>
      </c>
      <c r="L4" s="9" t="s">
        <v>17</v>
      </c>
      <c r="M4" s="9" t="s">
        <v>18</v>
      </c>
      <c r="N4" s="59"/>
    </row>
    <row r="5" spans="2:14" ht="26.85" customHeight="1">
      <c r="B5" s="229" t="s">
        <v>472</v>
      </c>
      <c r="C5" s="229"/>
      <c r="D5" s="327"/>
      <c r="E5" s="327"/>
      <c r="F5" s="517"/>
      <c r="G5" s="518"/>
      <c r="H5" s="221"/>
      <c r="I5" s="221"/>
      <c r="J5" s="221"/>
      <c r="K5" s="221"/>
      <c r="L5" s="221"/>
      <c r="M5" s="221"/>
      <c r="N5" s="519"/>
    </row>
    <row r="6" spans="2:14" ht="26.85" customHeight="1">
      <c r="B6" s="390" t="s">
        <v>473</v>
      </c>
      <c r="C6" s="390"/>
      <c r="D6" s="327" t="s">
        <v>25</v>
      </c>
      <c r="E6" s="327"/>
      <c r="F6" s="652">
        <v>3.3</v>
      </c>
      <c r="G6" s="457">
        <v>2.9</v>
      </c>
      <c r="H6" s="282">
        <v>4.4000000000000004</v>
      </c>
      <c r="I6" s="459">
        <v>5.4</v>
      </c>
      <c r="J6" s="459">
        <v>6.5</v>
      </c>
      <c r="K6" s="282">
        <v>7.4</v>
      </c>
      <c r="L6" s="282">
        <v>13.6</v>
      </c>
      <c r="M6" s="282">
        <v>15.8</v>
      </c>
      <c r="N6" s="520"/>
    </row>
    <row r="7" spans="2:14" ht="26.85" customHeight="1">
      <c r="B7" s="390" t="s">
        <v>474</v>
      </c>
      <c r="C7" s="390"/>
      <c r="D7" s="327" t="s">
        <v>25</v>
      </c>
      <c r="E7" s="327"/>
      <c r="F7" s="652">
        <v>1.6</v>
      </c>
      <c r="G7" s="457">
        <v>1.3</v>
      </c>
      <c r="H7" s="282">
        <v>1.5</v>
      </c>
      <c r="I7" s="727">
        <v>1</v>
      </c>
      <c r="J7" s="521">
        <v>1.2</v>
      </c>
      <c r="K7" s="282">
        <v>1.7</v>
      </c>
      <c r="L7" s="282">
        <v>1.9</v>
      </c>
      <c r="M7" s="282">
        <v>2.8</v>
      </c>
      <c r="N7" s="520"/>
    </row>
    <row r="8" spans="2:14" ht="26.85" customHeight="1">
      <c r="B8" s="390" t="s">
        <v>475</v>
      </c>
      <c r="C8" s="390"/>
      <c r="D8" s="327" t="s">
        <v>25</v>
      </c>
      <c r="E8" s="327"/>
      <c r="F8" s="312">
        <v>1</v>
      </c>
      <c r="G8" s="522">
        <v>0</v>
      </c>
      <c r="H8" s="484">
        <v>0</v>
      </c>
      <c r="I8" s="485">
        <v>0</v>
      </c>
      <c r="J8" s="485">
        <v>0</v>
      </c>
      <c r="K8" s="484">
        <v>1</v>
      </c>
      <c r="L8" s="484">
        <v>0</v>
      </c>
      <c r="M8" s="484">
        <v>0</v>
      </c>
      <c r="N8" s="523"/>
    </row>
    <row r="9" spans="2:14" ht="50.1" customHeight="1">
      <c r="B9" s="28"/>
      <c r="C9" s="28"/>
      <c r="D9" s="3"/>
      <c r="E9" s="3"/>
      <c r="F9" s="188"/>
      <c r="G9" s="192"/>
      <c r="H9" s="192"/>
      <c r="I9" s="193"/>
      <c r="J9" s="193"/>
      <c r="K9" s="192"/>
      <c r="L9" s="192"/>
      <c r="M9" s="192"/>
      <c r="N9" s="190"/>
    </row>
    <row r="10" spans="2:14" ht="26.85" customHeight="1">
      <c r="B10" s="6" t="s">
        <v>476</v>
      </c>
      <c r="C10" s="6"/>
      <c r="D10" s="191" t="s">
        <v>10</v>
      </c>
      <c r="E10" s="191"/>
      <c r="F10" s="8" t="s">
        <v>11</v>
      </c>
      <c r="G10" s="9" t="s">
        <v>12</v>
      </c>
      <c r="H10" s="9" t="s">
        <v>13</v>
      </c>
      <c r="I10" s="9" t="s">
        <v>14</v>
      </c>
      <c r="J10" s="9" t="s">
        <v>15</v>
      </c>
      <c r="K10" s="9" t="s">
        <v>16</v>
      </c>
      <c r="L10" s="9" t="s">
        <v>17</v>
      </c>
      <c r="M10" s="9" t="s">
        <v>18</v>
      </c>
      <c r="N10" s="59"/>
    </row>
    <row r="11" spans="2:14" ht="26.85" customHeight="1">
      <c r="B11" s="229" t="s">
        <v>477</v>
      </c>
      <c r="C11" s="229"/>
      <c r="D11" s="327"/>
      <c r="E11" s="327"/>
      <c r="F11" s="517"/>
      <c r="G11" s="518"/>
      <c r="H11" s="484"/>
      <c r="I11" s="484"/>
      <c r="J11" s="484"/>
      <c r="K11" s="484"/>
      <c r="L11" s="484"/>
      <c r="M11" s="484"/>
      <c r="N11" s="190"/>
    </row>
    <row r="12" spans="2:14" ht="26.85" customHeight="1">
      <c r="B12" s="390" t="s">
        <v>478</v>
      </c>
      <c r="C12" s="390"/>
      <c r="D12" s="327" t="s">
        <v>25</v>
      </c>
      <c r="E12" s="327"/>
      <c r="F12" s="312">
        <v>240</v>
      </c>
      <c r="G12" s="522">
        <v>218</v>
      </c>
      <c r="H12" s="282">
        <v>206</v>
      </c>
      <c r="I12" s="459">
        <v>191</v>
      </c>
      <c r="J12" s="459">
        <v>232</v>
      </c>
      <c r="K12" s="282">
        <v>290</v>
      </c>
      <c r="L12" s="282">
        <v>279</v>
      </c>
      <c r="M12" s="282">
        <v>328</v>
      </c>
      <c r="N12" s="140"/>
    </row>
    <row r="13" spans="2:14" ht="26.85" customHeight="1">
      <c r="B13" s="390" t="s">
        <v>479</v>
      </c>
      <c r="C13" s="390"/>
      <c r="D13" s="327" t="s">
        <v>25</v>
      </c>
      <c r="E13" s="327"/>
      <c r="F13" s="312">
        <v>101</v>
      </c>
      <c r="G13" s="653">
        <v>69</v>
      </c>
      <c r="H13" s="282">
        <v>91</v>
      </c>
      <c r="I13" s="459">
        <v>81</v>
      </c>
      <c r="J13" s="459">
        <v>93</v>
      </c>
      <c r="K13" s="282">
        <v>111</v>
      </c>
      <c r="L13" s="282">
        <v>112</v>
      </c>
      <c r="M13" s="282">
        <v>100</v>
      </c>
      <c r="N13" s="140"/>
    </row>
    <row r="14" spans="2:14" ht="26.85" customHeight="1">
      <c r="B14" s="390" t="s">
        <v>480</v>
      </c>
      <c r="C14" s="390"/>
      <c r="D14" s="327" t="s">
        <v>25</v>
      </c>
      <c r="E14" s="327"/>
      <c r="F14" s="312">
        <v>24</v>
      </c>
      <c r="G14" s="653">
        <v>24</v>
      </c>
      <c r="H14" s="282">
        <v>32</v>
      </c>
      <c r="I14" s="459">
        <v>42</v>
      </c>
      <c r="J14" s="459">
        <v>54</v>
      </c>
      <c r="K14" s="282">
        <v>71</v>
      </c>
      <c r="L14" s="282">
        <v>102</v>
      </c>
      <c r="M14" s="282">
        <v>118</v>
      </c>
      <c r="N14" s="140"/>
    </row>
    <row r="15" spans="2:14" ht="26.85" customHeight="1">
      <c r="B15" s="390" t="s">
        <v>481</v>
      </c>
      <c r="C15" s="390"/>
      <c r="D15" s="327" t="s">
        <v>25</v>
      </c>
      <c r="E15" s="327"/>
      <c r="F15" s="312">
        <v>12</v>
      </c>
      <c r="G15" s="653">
        <v>11</v>
      </c>
      <c r="H15" s="282">
        <v>13</v>
      </c>
      <c r="I15" s="282">
        <v>8</v>
      </c>
      <c r="J15" s="282">
        <v>10</v>
      </c>
      <c r="K15" s="282">
        <v>16</v>
      </c>
      <c r="L15" s="282">
        <v>14</v>
      </c>
      <c r="M15" s="282">
        <v>21</v>
      </c>
      <c r="N15" s="140"/>
    </row>
    <row r="16" spans="2:14" ht="26.85" customHeight="1">
      <c r="B16" s="388" t="s">
        <v>482</v>
      </c>
      <c r="C16" s="386"/>
      <c r="D16" s="281" t="s">
        <v>25</v>
      </c>
      <c r="E16" s="281"/>
      <c r="F16" s="312">
        <v>212</v>
      </c>
      <c r="G16" s="227">
        <v>197</v>
      </c>
      <c r="H16" s="282">
        <v>234</v>
      </c>
      <c r="I16" s="227" t="s">
        <v>23</v>
      </c>
      <c r="J16" s="227" t="s">
        <v>23</v>
      </c>
      <c r="K16" s="227" t="s">
        <v>23</v>
      </c>
      <c r="L16" s="227" t="s">
        <v>23</v>
      </c>
      <c r="M16" s="227" t="s">
        <v>23</v>
      </c>
      <c r="N16" s="190"/>
    </row>
    <row r="17" spans="2:14" ht="26.85" customHeight="1">
      <c r="B17" s="263" t="s">
        <v>483</v>
      </c>
      <c r="C17" s="229"/>
      <c r="D17" s="327"/>
      <c r="E17" s="327"/>
      <c r="F17" s="630"/>
      <c r="G17" s="653"/>
      <c r="H17" s="282"/>
      <c r="I17" s="484"/>
      <c r="J17" s="484"/>
      <c r="K17" s="484"/>
      <c r="L17" s="484"/>
      <c r="M17" s="484"/>
      <c r="N17" s="190"/>
    </row>
    <row r="18" spans="2:14" ht="26.85" customHeight="1">
      <c r="B18" s="388" t="s">
        <v>484</v>
      </c>
      <c r="C18" s="229"/>
      <c r="D18" s="327" t="s">
        <v>25</v>
      </c>
      <c r="E18" s="327"/>
      <c r="F18" s="579">
        <v>3160.35</v>
      </c>
      <c r="G18" s="227">
        <v>3036</v>
      </c>
      <c r="H18" s="227">
        <v>2900</v>
      </c>
      <c r="I18" s="227" t="s">
        <v>23</v>
      </c>
      <c r="J18" s="227" t="s">
        <v>23</v>
      </c>
      <c r="K18" s="227" t="s">
        <v>23</v>
      </c>
      <c r="L18" s="227" t="s">
        <v>23</v>
      </c>
      <c r="M18" s="227" t="s">
        <v>23</v>
      </c>
      <c r="N18" s="190"/>
    </row>
    <row r="19" spans="2:14" ht="26.85" customHeight="1">
      <c r="B19" s="388" t="s">
        <v>485</v>
      </c>
      <c r="C19" s="386"/>
      <c r="D19" s="327" t="s">
        <v>25</v>
      </c>
      <c r="E19" s="327"/>
      <c r="F19" s="630">
        <v>1</v>
      </c>
      <c r="G19" s="227" t="s">
        <v>23</v>
      </c>
      <c r="H19" s="227" t="s">
        <v>23</v>
      </c>
      <c r="I19" s="227" t="s">
        <v>23</v>
      </c>
      <c r="J19" s="227" t="s">
        <v>23</v>
      </c>
      <c r="K19" s="227" t="s">
        <v>23</v>
      </c>
      <c r="L19" s="227" t="s">
        <v>23</v>
      </c>
      <c r="M19" s="227" t="s">
        <v>23</v>
      </c>
      <c r="N19" s="190"/>
    </row>
    <row r="20" spans="2:14" ht="26.85" customHeight="1">
      <c r="B20" s="388" t="s">
        <v>486</v>
      </c>
      <c r="C20" s="390"/>
      <c r="D20" s="327" t="s">
        <v>25</v>
      </c>
      <c r="E20" s="327"/>
      <c r="F20" s="312">
        <v>1047</v>
      </c>
      <c r="G20" s="450">
        <v>1047</v>
      </c>
      <c r="H20" s="450">
        <v>1047</v>
      </c>
      <c r="I20" s="222">
        <v>1047</v>
      </c>
      <c r="J20" s="222">
        <v>1052</v>
      </c>
      <c r="K20" s="222">
        <v>1052</v>
      </c>
      <c r="L20" s="486">
        <v>85</v>
      </c>
      <c r="M20" s="486">
        <v>85</v>
      </c>
      <c r="N20" s="195"/>
    </row>
    <row r="21" spans="2:14" ht="26.85" customHeight="1">
      <c r="B21" s="409" t="s">
        <v>487</v>
      </c>
      <c r="C21" s="409"/>
      <c r="D21" s="327" t="s">
        <v>25</v>
      </c>
      <c r="E21" s="327"/>
      <c r="F21" s="312">
        <v>96</v>
      </c>
      <c r="G21" s="522">
        <v>102</v>
      </c>
      <c r="H21" s="486">
        <v>95</v>
      </c>
      <c r="I21" s="486">
        <v>102</v>
      </c>
      <c r="J21" s="486">
        <v>102</v>
      </c>
      <c r="K21" s="486">
        <v>112</v>
      </c>
      <c r="L21" s="486">
        <v>78</v>
      </c>
      <c r="M21" s="486">
        <v>70</v>
      </c>
      <c r="N21" s="195"/>
    </row>
    <row r="22" spans="2:14" ht="26.85" customHeight="1">
      <c r="B22" s="409" t="s">
        <v>488</v>
      </c>
      <c r="C22" s="409"/>
      <c r="D22" s="327" t="s">
        <v>25</v>
      </c>
      <c r="E22" s="327"/>
      <c r="F22" s="312">
        <v>1350</v>
      </c>
      <c r="G22" s="486">
        <v>0</v>
      </c>
      <c r="H22" s="486">
        <v>0</v>
      </c>
      <c r="I22" s="486">
        <v>0</v>
      </c>
      <c r="J22" s="486">
        <v>0</v>
      </c>
      <c r="K22" s="486">
        <v>640</v>
      </c>
      <c r="L22" s="486">
        <v>0</v>
      </c>
      <c r="M22" s="486">
        <v>589</v>
      </c>
      <c r="N22" s="195"/>
    </row>
    <row r="23" spans="2:14" ht="26.85" customHeight="1">
      <c r="B23" s="409" t="s">
        <v>489</v>
      </c>
      <c r="C23" s="409"/>
      <c r="D23" s="327" t="s">
        <v>25</v>
      </c>
      <c r="E23" s="327"/>
      <c r="F23" s="312">
        <v>1532</v>
      </c>
      <c r="G23" s="222">
        <v>1111</v>
      </c>
      <c r="H23" s="222">
        <v>1600</v>
      </c>
      <c r="I23" s="222">
        <v>1100</v>
      </c>
      <c r="J23" s="222">
        <v>1500</v>
      </c>
      <c r="K23" s="524" t="s">
        <v>23</v>
      </c>
      <c r="L23" s="524" t="s">
        <v>23</v>
      </c>
      <c r="M23" s="525" t="s">
        <v>23</v>
      </c>
      <c r="N23" s="197"/>
    </row>
    <row r="24" spans="2:14" ht="26.85" customHeight="1">
      <c r="B24" s="409" t="s">
        <v>490</v>
      </c>
      <c r="C24" s="409"/>
      <c r="D24" s="327" t="s">
        <v>25</v>
      </c>
      <c r="E24" s="327"/>
      <c r="F24" s="312">
        <v>696</v>
      </c>
      <c r="G24" s="522">
        <v>782</v>
      </c>
      <c r="H24" s="486">
        <v>828</v>
      </c>
      <c r="I24" s="222">
        <v>1142</v>
      </c>
      <c r="J24" s="222">
        <v>1682</v>
      </c>
      <c r="K24" s="222">
        <v>1609</v>
      </c>
      <c r="L24" s="222">
        <v>1493</v>
      </c>
      <c r="M24" s="222">
        <v>1191</v>
      </c>
      <c r="N24" s="195"/>
    </row>
    <row r="25" spans="2:14" ht="50.1" customHeight="1">
      <c r="B25" s="28"/>
      <c r="C25" s="28"/>
      <c r="D25" s="3"/>
      <c r="E25" s="3"/>
      <c r="F25" s="188"/>
      <c r="G25" s="192"/>
      <c r="H25" s="192"/>
      <c r="I25" s="193"/>
      <c r="J25" s="193"/>
      <c r="K25" s="192"/>
      <c r="L25" s="192"/>
      <c r="M25" s="192"/>
      <c r="N25" s="198"/>
    </row>
    <row r="26" spans="2:14" ht="26.85" customHeight="1">
      <c r="B26" s="6" t="s">
        <v>491</v>
      </c>
      <c r="C26" s="6"/>
      <c r="D26" s="191" t="s">
        <v>10</v>
      </c>
      <c r="E26" s="191"/>
      <c r="F26" s="8" t="s">
        <v>11</v>
      </c>
      <c r="G26" s="9" t="s">
        <v>12</v>
      </c>
      <c r="H26" s="9" t="s">
        <v>13</v>
      </c>
      <c r="I26" s="9" t="s">
        <v>14</v>
      </c>
      <c r="J26" s="9" t="s">
        <v>15</v>
      </c>
      <c r="K26" s="9" t="s">
        <v>16</v>
      </c>
      <c r="L26" s="9" t="s">
        <v>17</v>
      </c>
      <c r="M26" s="9" t="s">
        <v>18</v>
      </c>
      <c r="N26" s="59"/>
    </row>
    <row r="27" spans="2:14" ht="26.85" customHeight="1">
      <c r="B27" s="334" t="s">
        <v>492</v>
      </c>
      <c r="C27" s="334"/>
      <c r="D27" s="327"/>
      <c r="E27" s="327"/>
      <c r="F27" s="312"/>
      <c r="G27" s="488"/>
      <c r="H27" s="526"/>
      <c r="I27" s="527"/>
      <c r="J27" s="527"/>
      <c r="K27" s="526"/>
      <c r="L27" s="526"/>
      <c r="M27" s="526"/>
      <c r="N27" s="59"/>
    </row>
    <row r="28" spans="2:14" ht="26.85" customHeight="1">
      <c r="B28" s="409" t="s">
        <v>493</v>
      </c>
      <c r="C28" s="409"/>
      <c r="D28" s="327" t="s">
        <v>31</v>
      </c>
      <c r="E28" s="327"/>
      <c r="F28" s="647">
        <v>0.94</v>
      </c>
      <c r="G28" s="283">
        <v>0.93</v>
      </c>
      <c r="H28" s="526">
        <v>0.89</v>
      </c>
      <c r="I28" s="527">
        <v>0.94</v>
      </c>
      <c r="J28" s="527">
        <v>0.92</v>
      </c>
      <c r="K28" s="526">
        <v>0.92</v>
      </c>
      <c r="L28" s="526">
        <v>0.92</v>
      </c>
      <c r="M28" s="526">
        <v>0.95</v>
      </c>
      <c r="N28" s="16"/>
    </row>
    <row r="29" spans="2:14" ht="26.85" customHeight="1">
      <c r="B29" s="409" t="s">
        <v>493</v>
      </c>
      <c r="C29" s="409"/>
      <c r="D29" s="327" t="s">
        <v>25</v>
      </c>
      <c r="E29" s="327"/>
      <c r="F29" s="312">
        <v>813</v>
      </c>
      <c r="G29" s="282">
        <v>806</v>
      </c>
      <c r="H29" s="486">
        <v>766</v>
      </c>
      <c r="I29" s="793">
        <v>805</v>
      </c>
      <c r="J29" s="793">
        <v>789</v>
      </c>
      <c r="K29" s="486">
        <v>782</v>
      </c>
      <c r="L29" s="486">
        <v>813</v>
      </c>
      <c r="M29" s="486">
        <v>812</v>
      </c>
      <c r="N29" s="195"/>
    </row>
    <row r="30" spans="2:14" ht="26.85" customHeight="1">
      <c r="B30" s="409" t="s">
        <v>494</v>
      </c>
      <c r="C30" s="409"/>
      <c r="D30" s="327" t="s">
        <v>25</v>
      </c>
      <c r="E30" s="327"/>
      <c r="F30" s="579">
        <v>1159</v>
      </c>
      <c r="G30" s="227">
        <v>1170</v>
      </c>
      <c r="H30" s="227" t="s">
        <v>23</v>
      </c>
      <c r="I30" s="227" t="s">
        <v>23</v>
      </c>
      <c r="J30" s="227" t="s">
        <v>23</v>
      </c>
      <c r="K30" s="227" t="s">
        <v>23</v>
      </c>
      <c r="L30" s="227" t="s">
        <v>23</v>
      </c>
      <c r="M30" s="227" t="s">
        <v>23</v>
      </c>
      <c r="N30" s="51"/>
    </row>
    <row r="31" spans="2:14" ht="26.85" customHeight="1">
      <c r="B31" s="409" t="s">
        <v>495</v>
      </c>
      <c r="C31" s="409"/>
      <c r="D31" s="210" t="s">
        <v>25</v>
      </c>
      <c r="E31" s="210"/>
      <c r="F31" s="312">
        <v>431</v>
      </c>
      <c r="G31" s="230">
        <v>496</v>
      </c>
      <c r="H31" s="484">
        <v>456</v>
      </c>
      <c r="I31" s="485">
        <v>465</v>
      </c>
      <c r="J31" s="221">
        <v>503</v>
      </c>
      <c r="K31" s="221">
        <v>491</v>
      </c>
      <c r="L31" s="221">
        <v>439</v>
      </c>
      <c r="M31" s="221">
        <v>441</v>
      </c>
      <c r="N31" s="51"/>
    </row>
    <row r="32" spans="2:14" ht="26.85" customHeight="1">
      <c r="B32" s="409" t="s">
        <v>496</v>
      </c>
      <c r="C32" s="409"/>
      <c r="D32" s="210" t="s">
        <v>25</v>
      </c>
      <c r="E32" s="210"/>
      <c r="F32" s="312">
        <v>134</v>
      </c>
      <c r="G32" s="230">
        <v>94</v>
      </c>
      <c r="H32" s="484">
        <v>105</v>
      </c>
      <c r="I32" s="485">
        <v>83</v>
      </c>
      <c r="J32" s="485">
        <v>107</v>
      </c>
      <c r="K32" s="221">
        <v>97</v>
      </c>
      <c r="L32" s="221">
        <v>71</v>
      </c>
      <c r="M32" s="221">
        <v>47</v>
      </c>
      <c r="N32" s="51"/>
    </row>
    <row r="33" spans="2:14" ht="26.85" customHeight="1">
      <c r="B33" s="409" t="s">
        <v>497</v>
      </c>
      <c r="C33" s="409"/>
      <c r="D33" s="210" t="s">
        <v>25</v>
      </c>
      <c r="E33" s="210"/>
      <c r="F33" s="312">
        <v>315</v>
      </c>
      <c r="G33" s="230">
        <v>357</v>
      </c>
      <c r="H33" s="484">
        <v>336</v>
      </c>
      <c r="I33" s="485">
        <v>326</v>
      </c>
      <c r="J33" s="485">
        <v>319</v>
      </c>
      <c r="K33" s="221">
        <v>374</v>
      </c>
      <c r="L33" s="221">
        <v>351</v>
      </c>
      <c r="M33" s="221">
        <v>211</v>
      </c>
      <c r="N33" s="51"/>
    </row>
    <row r="34" spans="2:14" ht="26.85" customHeight="1">
      <c r="B34" s="656" t="s">
        <v>498</v>
      </c>
      <c r="C34" s="409"/>
      <c r="D34" s="223" t="s">
        <v>25</v>
      </c>
      <c r="E34" s="223"/>
      <c r="F34" s="312">
        <v>103</v>
      </c>
      <c r="G34" s="230">
        <v>69</v>
      </c>
      <c r="H34" s="282">
        <v>88</v>
      </c>
      <c r="I34" s="459">
        <v>91</v>
      </c>
      <c r="J34" s="485">
        <v>99</v>
      </c>
      <c r="K34" s="221">
        <v>128</v>
      </c>
      <c r="L34" s="221">
        <v>142</v>
      </c>
      <c r="M34" s="221">
        <v>99</v>
      </c>
      <c r="N34" s="51"/>
    </row>
    <row r="35" spans="2:14" ht="26.85" customHeight="1">
      <c r="B35" s="656" t="s">
        <v>499</v>
      </c>
      <c r="C35" s="394"/>
      <c r="D35" s="281" t="s">
        <v>25</v>
      </c>
      <c r="E35" s="281"/>
      <c r="F35" s="579">
        <v>0</v>
      </c>
      <c r="G35" s="227">
        <v>0</v>
      </c>
      <c r="H35" s="282">
        <v>0</v>
      </c>
      <c r="I35" s="227" t="s">
        <v>23</v>
      </c>
      <c r="J35" s="227" t="s">
        <v>23</v>
      </c>
      <c r="K35" s="227" t="s">
        <v>23</v>
      </c>
      <c r="L35" s="227" t="s">
        <v>23</v>
      </c>
      <c r="M35" s="227" t="s">
        <v>23</v>
      </c>
      <c r="N35" s="51"/>
    </row>
    <row r="36" spans="2:14" ht="26.85" customHeight="1">
      <c r="B36" s="656" t="s">
        <v>500</v>
      </c>
      <c r="C36" s="394"/>
      <c r="D36" s="281" t="s">
        <v>25</v>
      </c>
      <c r="E36" s="281"/>
      <c r="F36" s="312">
        <v>15</v>
      </c>
      <c r="G36" s="227">
        <v>10</v>
      </c>
      <c r="H36" s="282">
        <v>43</v>
      </c>
      <c r="I36" s="227" t="s">
        <v>23</v>
      </c>
      <c r="J36" s="227" t="s">
        <v>23</v>
      </c>
      <c r="K36" s="227" t="s">
        <v>23</v>
      </c>
      <c r="L36" s="227" t="s">
        <v>23</v>
      </c>
      <c r="M36" s="227" t="s">
        <v>23</v>
      </c>
      <c r="N36" s="51"/>
    </row>
    <row r="37" spans="2:14" ht="26.85" customHeight="1">
      <c r="B37" s="895" t="s">
        <v>501</v>
      </c>
      <c r="C37" s="895"/>
      <c r="D37" s="895"/>
      <c r="E37" s="895"/>
      <c r="F37" s="895"/>
      <c r="G37" s="895"/>
      <c r="H37" s="895"/>
      <c r="I37" s="895"/>
      <c r="J37" s="895"/>
      <c r="K37" s="895"/>
      <c r="L37" s="895"/>
      <c r="M37" s="895"/>
      <c r="N37" s="51"/>
    </row>
    <row r="38" spans="2:14" ht="50.1" customHeight="1">
      <c r="D38" s="111"/>
      <c r="E38" s="111"/>
      <c r="G38" s="29"/>
      <c r="H38" s="29"/>
      <c r="I38" s="29"/>
      <c r="J38" s="29"/>
      <c r="K38" s="29"/>
      <c r="L38" s="29"/>
      <c r="M38" s="29"/>
    </row>
    <row r="39" spans="2:14" ht="26.85" customHeight="1">
      <c r="B39" s="6" t="s">
        <v>502</v>
      </c>
      <c r="C39" s="6"/>
      <c r="D39" s="7" t="s">
        <v>10</v>
      </c>
      <c r="E39" s="7"/>
      <c r="F39" s="8" t="s">
        <v>11</v>
      </c>
      <c r="G39" s="9" t="s">
        <v>12</v>
      </c>
      <c r="H39" s="9" t="s">
        <v>13</v>
      </c>
      <c r="I39" s="9" t="s">
        <v>14</v>
      </c>
      <c r="J39" s="9" t="s">
        <v>15</v>
      </c>
      <c r="K39" s="9" t="s">
        <v>16</v>
      </c>
      <c r="L39" s="9" t="s">
        <v>17</v>
      </c>
      <c r="M39" s="9" t="s">
        <v>18</v>
      </c>
      <c r="N39" s="59"/>
    </row>
    <row r="40" spans="2:14" ht="26.85" customHeight="1">
      <c r="B40" s="223" t="s">
        <v>503</v>
      </c>
      <c r="C40" s="218"/>
      <c r="D40" s="281" t="s">
        <v>25</v>
      </c>
      <c r="E40" s="281"/>
      <c r="F40" s="312">
        <v>0</v>
      </c>
      <c r="G40" s="227">
        <v>0</v>
      </c>
      <c r="H40" s="230">
        <v>0</v>
      </c>
      <c r="I40" s="230">
        <v>0</v>
      </c>
      <c r="J40" s="227" t="s">
        <v>23</v>
      </c>
      <c r="K40" s="227" t="s">
        <v>23</v>
      </c>
      <c r="L40" s="227" t="s">
        <v>23</v>
      </c>
      <c r="M40" s="227" t="s">
        <v>23</v>
      </c>
    </row>
    <row r="41" spans="2:14" ht="26.85" customHeight="1">
      <c r="B41" s="223" t="s">
        <v>473</v>
      </c>
      <c r="C41" s="218"/>
      <c r="D41" s="281" t="s">
        <v>25</v>
      </c>
      <c r="E41" s="281"/>
      <c r="F41" s="652">
        <v>1.7</v>
      </c>
      <c r="G41" s="654">
        <v>1.3</v>
      </c>
      <c r="H41" s="694">
        <v>1</v>
      </c>
      <c r="I41" s="476">
        <v>2.9</v>
      </c>
      <c r="J41" s="227" t="s">
        <v>23</v>
      </c>
      <c r="K41" s="227" t="s">
        <v>23</v>
      </c>
      <c r="L41" s="227" t="s">
        <v>23</v>
      </c>
      <c r="M41" s="227" t="s">
        <v>23</v>
      </c>
    </row>
    <row r="42" spans="2:14" ht="26.85" customHeight="1">
      <c r="B42" s="223" t="s">
        <v>474</v>
      </c>
      <c r="C42" s="218"/>
      <c r="D42" s="281" t="s">
        <v>25</v>
      </c>
      <c r="E42" s="281"/>
      <c r="F42" s="652">
        <v>0.8</v>
      </c>
      <c r="G42" s="654">
        <v>1.3</v>
      </c>
      <c r="H42" s="694">
        <v>0</v>
      </c>
      <c r="I42" s="476">
        <v>0</v>
      </c>
      <c r="J42" s="227" t="s">
        <v>23</v>
      </c>
      <c r="K42" s="227" t="s">
        <v>23</v>
      </c>
      <c r="L42" s="227" t="s">
        <v>23</v>
      </c>
      <c r="M42" s="227" t="s">
        <v>23</v>
      </c>
    </row>
    <row r="43" spans="2:14" ht="26.85" customHeight="1">
      <c r="B43" s="223" t="s">
        <v>481</v>
      </c>
      <c r="C43" s="218"/>
      <c r="D43" s="281" t="s">
        <v>25</v>
      </c>
      <c r="E43" s="281"/>
      <c r="F43" s="312">
        <v>2</v>
      </c>
      <c r="G43" s="227">
        <v>3</v>
      </c>
      <c r="H43" s="476">
        <v>0</v>
      </c>
      <c r="I43" s="227">
        <v>0</v>
      </c>
      <c r="J43" s="227" t="s">
        <v>23</v>
      </c>
      <c r="K43" s="227" t="s">
        <v>23</v>
      </c>
      <c r="L43" s="227" t="s">
        <v>23</v>
      </c>
      <c r="M43" s="227" t="s">
        <v>23</v>
      </c>
    </row>
    <row r="44" spans="2:14" ht="26.85" customHeight="1">
      <c r="B44" s="223" t="s">
        <v>482</v>
      </c>
      <c r="C44" s="218"/>
      <c r="D44" s="281" t="s">
        <v>25</v>
      </c>
      <c r="E44" s="281"/>
      <c r="F44" s="312">
        <v>148</v>
      </c>
      <c r="G44" s="227">
        <v>113</v>
      </c>
      <c r="H44" s="476">
        <v>136</v>
      </c>
      <c r="I44" s="227">
        <v>123</v>
      </c>
      <c r="J44" s="227" t="s">
        <v>23</v>
      </c>
      <c r="K44" s="227" t="s">
        <v>23</v>
      </c>
      <c r="L44" s="227" t="s">
        <v>23</v>
      </c>
      <c r="M44" s="227" t="s">
        <v>23</v>
      </c>
    </row>
    <row r="45" spans="2:14" ht="26.85" customHeight="1">
      <c r="B45" s="223" t="s">
        <v>504</v>
      </c>
      <c r="C45" s="218"/>
      <c r="D45" s="327" t="s">
        <v>25</v>
      </c>
      <c r="E45" s="281"/>
      <c r="F45" s="312">
        <v>1285.53</v>
      </c>
      <c r="G45" s="466">
        <v>1300</v>
      </c>
      <c r="H45" s="476">
        <v>991</v>
      </c>
      <c r="I45" s="227">
        <v>936</v>
      </c>
      <c r="J45" s="227" t="s">
        <v>23</v>
      </c>
      <c r="K45" s="227" t="s">
        <v>23</v>
      </c>
      <c r="L45" s="227" t="s">
        <v>23</v>
      </c>
      <c r="M45" s="227" t="s">
        <v>23</v>
      </c>
    </row>
    <row r="46" spans="2:14" ht="50.1" customHeight="1">
      <c r="B46" s="200"/>
      <c r="C46" s="200"/>
      <c r="D46" s="87"/>
      <c r="E46" s="87"/>
      <c r="F46" s="45"/>
      <c r="G46" s="12"/>
      <c r="H46" s="201"/>
      <c r="I46" s="29"/>
      <c r="J46" s="29"/>
      <c r="K46" s="29"/>
      <c r="L46" s="29"/>
      <c r="M46" s="29"/>
    </row>
    <row r="47" spans="2:14" s="200" customFormat="1" ht="26.85" customHeight="1">
      <c r="B47" s="6" t="s">
        <v>505</v>
      </c>
      <c r="C47" s="6"/>
      <c r="D47" s="7" t="s">
        <v>10</v>
      </c>
      <c r="E47" s="7"/>
      <c r="F47" s="8" t="s">
        <v>11</v>
      </c>
      <c r="G47" s="9" t="s">
        <v>12</v>
      </c>
      <c r="H47" s="9" t="s">
        <v>13</v>
      </c>
      <c r="I47" s="9" t="s">
        <v>14</v>
      </c>
      <c r="J47" s="9" t="s">
        <v>15</v>
      </c>
      <c r="K47" s="9" t="s">
        <v>16</v>
      </c>
      <c r="L47" s="9" t="s">
        <v>17</v>
      </c>
      <c r="M47" s="9" t="s">
        <v>18</v>
      </c>
      <c r="N47" s="59"/>
    </row>
    <row r="48" spans="2:14" ht="26.85" customHeight="1">
      <c r="B48" s="223" t="s">
        <v>506</v>
      </c>
      <c r="C48" s="218"/>
      <c r="D48" s="281" t="s">
        <v>25</v>
      </c>
      <c r="E48" s="281"/>
      <c r="F48" s="312">
        <v>0</v>
      </c>
      <c r="G48" s="227">
        <v>0</v>
      </c>
      <c r="H48" s="230">
        <v>0</v>
      </c>
      <c r="I48" s="227" t="s">
        <v>23</v>
      </c>
      <c r="J48" s="227" t="s">
        <v>23</v>
      </c>
      <c r="K48" s="227" t="s">
        <v>23</v>
      </c>
      <c r="L48" s="227" t="s">
        <v>23</v>
      </c>
      <c r="M48" s="227" t="s">
        <v>23</v>
      </c>
    </row>
    <row r="49" spans="2:14" ht="26.85" customHeight="1">
      <c r="B49" s="272" t="s">
        <v>507</v>
      </c>
      <c r="C49" s="294"/>
      <c r="D49" s="281" t="s">
        <v>25</v>
      </c>
      <c r="E49" s="281"/>
      <c r="F49" s="312">
        <v>7</v>
      </c>
      <c r="G49" s="227">
        <v>5</v>
      </c>
      <c r="H49" s="476">
        <v>4</v>
      </c>
      <c r="I49" s="227" t="s">
        <v>23</v>
      </c>
      <c r="J49" s="227" t="s">
        <v>23</v>
      </c>
      <c r="K49" s="227" t="s">
        <v>23</v>
      </c>
      <c r="L49" s="227" t="s">
        <v>23</v>
      </c>
      <c r="M49" s="227" t="s">
        <v>23</v>
      </c>
    </row>
    <row r="50" spans="2:14">
      <c r="B50" s="199"/>
      <c r="C50" s="199"/>
      <c r="D50" s="87"/>
      <c r="E50" s="87"/>
      <c r="F50" s="45"/>
      <c r="G50" s="22"/>
      <c r="H50" s="167"/>
      <c r="I50" s="22"/>
      <c r="J50" s="22"/>
      <c r="K50" s="22"/>
      <c r="L50" s="22"/>
      <c r="M50" s="22"/>
    </row>
    <row r="51" spans="2:14">
      <c r="B51" s="28"/>
      <c r="C51" s="28"/>
      <c r="D51" s="380"/>
      <c r="E51" s="380"/>
      <c r="F51" s="45"/>
      <c r="G51" s="45"/>
      <c r="H51" s="202"/>
      <c r="I51" s="45"/>
      <c r="J51" s="45"/>
      <c r="K51" s="45"/>
      <c r="L51" s="45"/>
      <c r="M51" s="45"/>
      <c r="N51" s="51"/>
    </row>
    <row r="52" spans="2:14" ht="70.35" customHeight="1">
      <c r="B52" s="826" t="s">
        <v>508</v>
      </c>
      <c r="C52" s="826"/>
      <c r="D52" s="826"/>
      <c r="E52" s="826"/>
      <c r="F52" s="826"/>
      <c r="G52" s="826"/>
      <c r="H52" s="826"/>
      <c r="I52" s="826"/>
      <c r="J52" s="826"/>
      <c r="K52" s="826"/>
      <c r="L52" s="826"/>
      <c r="M52" s="826"/>
      <c r="N52" s="51"/>
    </row>
  </sheetData>
  <protectedRanges>
    <protectedRange name="FY20_3_2_1" sqref="I35:M37"/>
    <protectedRange name="FY20_3_2_1_1" sqref="G35:G37 G30:M30"/>
    <protectedRange name="FY20_3_2_1_2" sqref="G40:G45"/>
    <protectedRange name="FY20_3_2_1_3" sqref="I43:I44 J40:M44 I45:M45"/>
    <protectedRange name="FY20_3_2_1_4" sqref="I48:M50"/>
    <protectedRange name="FY20_3_2_1_5" sqref="G48:G50 F48:F49 F6:F8 F28:F29 F19:F24 F12:F16 G16 I16:M16 F31:F37 G18:M19 F40:F45"/>
  </protectedRanges>
  <mergeCells count="3">
    <mergeCell ref="B52:M52"/>
    <mergeCell ref="B37:M37"/>
    <mergeCell ref="B2:F2"/>
  </mergeCells>
  <pageMargins left="0.7" right="0.7" top="0.75" bottom="0.75" header="0.3" footer="0.3"/>
  <pageSetup paperSize="9" scale="31" orientation="portrait" r:id="rId1"/>
  <headerFooter>
    <oddFooter><![CDATA[&L_x000D_&1#&"Calibri"&8&K000000 Unclassifie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9">
    <tabColor theme="5" tint="0.799981688894314"/>
    <pageSetUpPr fitToPage="1"/>
  </sheetPr>
  <dimension ref="B1:L24"/>
  <sheetViews>
    <sheetView showGridLines="0" zoomScale="70" zoomScaleNormal="70" workbookViewId="0">
      <selection activeCell="E2" sqref="E2"/>
    </sheetView>
  </sheetViews>
  <sheetFormatPr defaultColWidth="8.5703125" defaultRowHeight="15.6"/>
  <cols>
    <col min="1" max="1" width="4.42578125" style="37" customWidth="1"/>
    <col min="2" max="2" width="50.42578125" style="37" customWidth="1"/>
    <col min="3" max="3" width="16.28515625" style="37" customWidth="1"/>
    <col min="4" max="4" width="9.42578125" style="72" customWidth="1"/>
    <col min="5" max="5" width="15.42578125" style="72" customWidth="1"/>
    <col min="6" max="11" width="21.5703125" style="72" customWidth="1"/>
    <col min="12" max="12" width="15.5703125" style="49" customWidth="1"/>
    <col min="13" max="16384" width="8.5703125" style="37"/>
  </cols>
  <sheetData>
    <row r="1" spans="2:12" ht="24.6" customHeight="1"/>
    <row r="2" spans="2:12" ht="81" customHeight="1">
      <c r="B2" s="827" t="s">
        <v>509</v>
      </c>
      <c r="C2" s="827"/>
      <c r="D2" s="827"/>
      <c r="E2" s="377"/>
      <c r="F2" s="511"/>
      <c r="G2" s="511"/>
      <c r="H2" s="377"/>
      <c r="I2" s="377"/>
      <c r="J2" s="377"/>
      <c r="K2" s="318"/>
      <c r="L2" s="203"/>
    </row>
    <row r="3" spans="2:12" ht="25.5" customHeight="1">
      <c r="B3" s="187"/>
      <c r="C3" s="187"/>
      <c r="D3" s="204"/>
      <c r="E3" s="204"/>
      <c r="F3" s="204"/>
      <c r="G3" s="204"/>
      <c r="H3" s="204"/>
      <c r="I3" s="204"/>
      <c r="J3" s="204"/>
      <c r="K3" s="204"/>
      <c r="L3" s="205"/>
    </row>
    <row r="4" spans="2:12" ht="26.85" customHeight="1">
      <c r="B4" s="6" t="s">
        <v>510</v>
      </c>
      <c r="C4" s="6"/>
      <c r="D4" s="191" t="s">
        <v>10</v>
      </c>
      <c r="E4" s="191"/>
      <c r="F4" s="8" t="s">
        <v>11</v>
      </c>
      <c r="G4" s="9" t="s">
        <v>12</v>
      </c>
      <c r="H4" s="9" t="s">
        <v>13</v>
      </c>
      <c r="I4" s="9" t="s">
        <v>14</v>
      </c>
      <c r="J4" s="9" t="s">
        <v>15</v>
      </c>
      <c r="K4" s="9" t="s">
        <v>16</v>
      </c>
      <c r="L4" s="59"/>
    </row>
    <row r="5" spans="2:12" ht="26.85" customHeight="1">
      <c r="B5" s="229" t="s">
        <v>472</v>
      </c>
      <c r="C5" s="229"/>
      <c r="D5" s="327"/>
      <c r="E5" s="327"/>
      <c r="F5" s="504"/>
      <c r="G5" s="516"/>
      <c r="H5" s="221"/>
      <c r="I5" s="221"/>
      <c r="J5" s="221"/>
      <c r="K5" s="221"/>
      <c r="L5" s="51"/>
    </row>
    <row r="6" spans="2:12" ht="26.85" customHeight="1">
      <c r="B6" s="390" t="s">
        <v>473</v>
      </c>
      <c r="C6" s="390"/>
      <c r="D6" s="327" t="s">
        <v>25</v>
      </c>
      <c r="E6" s="327"/>
      <c r="F6" s="310">
        <v>0.7</v>
      </c>
      <c r="G6" s="282">
        <v>0.7</v>
      </c>
      <c r="H6" s="282">
        <v>1.6</v>
      </c>
      <c r="I6" s="459">
        <v>1.6</v>
      </c>
      <c r="J6" s="459">
        <v>4.2</v>
      </c>
      <c r="K6" s="282">
        <v>5.7</v>
      </c>
      <c r="L6" s="140"/>
    </row>
    <row r="7" spans="2:12" ht="26.85" customHeight="1">
      <c r="B7" s="390" t="s">
        <v>474</v>
      </c>
      <c r="C7" s="390"/>
      <c r="D7" s="327" t="s">
        <v>25</v>
      </c>
      <c r="E7" s="327"/>
      <c r="F7" s="310">
        <v>0.7</v>
      </c>
      <c r="G7" s="282">
        <v>0.7</v>
      </c>
      <c r="H7" s="282">
        <v>0.8</v>
      </c>
      <c r="I7" s="459">
        <v>0.8</v>
      </c>
      <c r="J7" s="459">
        <v>0</v>
      </c>
      <c r="K7" s="282">
        <v>1.6</v>
      </c>
      <c r="L7" s="140"/>
    </row>
    <row r="8" spans="2:12" ht="26.85" customHeight="1">
      <c r="B8" s="390" t="s">
        <v>475</v>
      </c>
      <c r="C8" s="390"/>
      <c r="D8" s="327" t="s">
        <v>25</v>
      </c>
      <c r="E8" s="327"/>
      <c r="F8" s="310">
        <v>0</v>
      </c>
      <c r="G8" s="282">
        <v>0</v>
      </c>
      <c r="H8" s="484">
        <v>0</v>
      </c>
      <c r="I8" s="485">
        <v>0</v>
      </c>
      <c r="J8" s="485">
        <v>0</v>
      </c>
      <c r="K8" s="484">
        <v>0</v>
      </c>
      <c r="L8" s="190"/>
    </row>
    <row r="9" spans="2:12" ht="50.25" customHeight="1">
      <c r="B9" s="28"/>
      <c r="C9" s="28"/>
      <c r="D9" s="3"/>
      <c r="E9" s="3"/>
      <c r="F9" s="188"/>
      <c r="G9" s="188"/>
      <c r="H9" s="192"/>
      <c r="I9" s="193"/>
      <c r="J9" s="193"/>
      <c r="K9" s="192"/>
      <c r="L9" s="190"/>
    </row>
    <row r="10" spans="2:12" ht="26.85" customHeight="1">
      <c r="B10" s="6" t="s">
        <v>511</v>
      </c>
      <c r="C10" s="6"/>
      <c r="D10" s="7" t="s">
        <v>10</v>
      </c>
      <c r="E10" s="7"/>
      <c r="F10" s="8" t="s">
        <v>11</v>
      </c>
      <c r="G10" s="9" t="s">
        <v>12</v>
      </c>
      <c r="H10" s="9" t="s">
        <v>13</v>
      </c>
      <c r="I10" s="9" t="s">
        <v>14</v>
      </c>
      <c r="J10" s="9" t="s">
        <v>15</v>
      </c>
      <c r="K10" s="9" t="s">
        <v>16</v>
      </c>
      <c r="L10" s="59"/>
    </row>
    <row r="11" spans="2:12" ht="26.85" customHeight="1">
      <c r="B11" s="229" t="s">
        <v>477</v>
      </c>
      <c r="C11" s="229"/>
      <c r="D11" s="327"/>
      <c r="E11" s="327"/>
      <c r="F11" s="504"/>
      <c r="G11" s="516"/>
      <c r="H11" s="484"/>
      <c r="I11" s="484"/>
      <c r="J11" s="484"/>
      <c r="K11" s="484"/>
      <c r="L11" s="190"/>
    </row>
    <row r="12" spans="2:12" ht="26.85" customHeight="1">
      <c r="B12" s="390" t="s">
        <v>478</v>
      </c>
      <c r="C12" s="390"/>
      <c r="D12" s="327" t="s">
        <v>25</v>
      </c>
      <c r="E12" s="327"/>
      <c r="F12" s="310">
        <v>12</v>
      </c>
      <c r="G12" s="466">
        <v>13</v>
      </c>
      <c r="H12" s="282">
        <v>19</v>
      </c>
      <c r="I12" s="459">
        <v>25</v>
      </c>
      <c r="J12" s="459">
        <v>34</v>
      </c>
      <c r="K12" s="282">
        <v>26</v>
      </c>
      <c r="L12" s="140"/>
    </row>
    <row r="13" spans="2:12" ht="26.85" customHeight="1">
      <c r="B13" s="390" t="s">
        <v>479</v>
      </c>
      <c r="C13" s="390"/>
      <c r="D13" s="327" t="s">
        <v>25</v>
      </c>
      <c r="E13" s="327"/>
      <c r="F13" s="310">
        <v>6</v>
      </c>
      <c r="G13" s="466">
        <v>3</v>
      </c>
      <c r="H13" s="282">
        <v>4</v>
      </c>
      <c r="I13" s="459">
        <v>5</v>
      </c>
      <c r="J13" s="459">
        <v>11</v>
      </c>
      <c r="K13" s="282">
        <v>10</v>
      </c>
      <c r="L13" s="140"/>
    </row>
    <row r="14" spans="2:12" ht="26.85" customHeight="1">
      <c r="B14" s="390" t="s">
        <v>480</v>
      </c>
      <c r="C14" s="390"/>
      <c r="D14" s="327" t="s">
        <v>25</v>
      </c>
      <c r="E14" s="327"/>
      <c r="F14" s="310">
        <v>1</v>
      </c>
      <c r="G14" s="466">
        <v>0</v>
      </c>
      <c r="H14" s="282">
        <v>2</v>
      </c>
      <c r="I14" s="459">
        <v>2</v>
      </c>
      <c r="J14" s="459">
        <v>5</v>
      </c>
      <c r="K14" s="282">
        <v>7</v>
      </c>
      <c r="L14" s="140"/>
    </row>
    <row r="15" spans="2:12" ht="26.85" customHeight="1">
      <c r="B15" s="390" t="s">
        <v>481</v>
      </c>
      <c r="C15" s="390"/>
      <c r="D15" s="327" t="s">
        <v>25</v>
      </c>
      <c r="E15" s="327"/>
      <c r="F15" s="310">
        <v>1</v>
      </c>
      <c r="G15" s="466">
        <v>0</v>
      </c>
      <c r="H15" s="282">
        <v>1</v>
      </c>
      <c r="I15" s="459">
        <v>1</v>
      </c>
      <c r="J15" s="459">
        <v>0</v>
      </c>
      <c r="K15" s="282">
        <v>2</v>
      </c>
      <c r="L15" s="140"/>
    </row>
    <row r="16" spans="2:12" ht="50.25" customHeight="1">
      <c r="B16" s="39"/>
      <c r="C16" s="39"/>
      <c r="D16" s="87"/>
      <c r="E16" s="87"/>
      <c r="F16" s="188"/>
      <c r="G16" s="188"/>
      <c r="H16" s="196"/>
      <c r="I16" s="196"/>
      <c r="J16" s="196"/>
      <c r="K16" s="194"/>
      <c r="L16" s="195"/>
    </row>
    <row r="17" spans="2:12" ht="26.85" customHeight="1">
      <c r="B17" s="6" t="s">
        <v>502</v>
      </c>
      <c r="C17" s="6"/>
      <c r="D17" s="7" t="s">
        <v>10</v>
      </c>
      <c r="E17" s="7"/>
      <c r="F17" s="8" t="s">
        <v>11</v>
      </c>
      <c r="G17" s="9" t="s">
        <v>12</v>
      </c>
      <c r="H17" s="9" t="s">
        <v>13</v>
      </c>
      <c r="I17" s="9" t="s">
        <v>14</v>
      </c>
      <c r="J17" s="9" t="s">
        <v>15</v>
      </c>
      <c r="K17" s="9" t="s">
        <v>16</v>
      </c>
      <c r="L17" s="59"/>
    </row>
    <row r="18" spans="2:12" ht="26.85" customHeight="1">
      <c r="B18" s="223" t="s">
        <v>473</v>
      </c>
      <c r="C18" s="218"/>
      <c r="D18" s="281" t="s">
        <v>25</v>
      </c>
      <c r="E18" s="281"/>
      <c r="F18" s="579">
        <v>0</v>
      </c>
      <c r="G18" s="651">
        <v>1.3</v>
      </c>
      <c r="H18" s="227" t="s">
        <v>23</v>
      </c>
      <c r="I18" s="227" t="s">
        <v>23</v>
      </c>
      <c r="J18" s="227" t="s">
        <v>23</v>
      </c>
      <c r="K18" s="227" t="s">
        <v>23</v>
      </c>
    </row>
    <row r="19" spans="2:12" ht="26.85" customHeight="1">
      <c r="B19" s="223" t="s">
        <v>474</v>
      </c>
      <c r="C19" s="218"/>
      <c r="D19" s="281" t="s">
        <v>25</v>
      </c>
      <c r="E19" s="281"/>
      <c r="F19" s="579">
        <v>0</v>
      </c>
      <c r="G19" s="651">
        <v>1.3</v>
      </c>
      <c r="H19" s="227" t="s">
        <v>23</v>
      </c>
      <c r="I19" s="227" t="s">
        <v>23</v>
      </c>
      <c r="J19" s="227" t="s">
        <v>23</v>
      </c>
      <c r="K19" s="227" t="s">
        <v>23</v>
      </c>
    </row>
    <row r="20" spans="2:12" ht="26.85" customHeight="1">
      <c r="B20" s="223" t="s">
        <v>481</v>
      </c>
      <c r="C20" s="218"/>
      <c r="D20" s="281" t="s">
        <v>25</v>
      </c>
      <c r="E20" s="281"/>
      <c r="F20" s="579">
        <v>0</v>
      </c>
      <c r="G20" s="466">
        <v>1</v>
      </c>
      <c r="H20" s="227" t="s">
        <v>23</v>
      </c>
      <c r="I20" s="227" t="s">
        <v>23</v>
      </c>
      <c r="J20" s="227" t="s">
        <v>23</v>
      </c>
      <c r="K20" s="227" t="s">
        <v>23</v>
      </c>
    </row>
    <row r="21" spans="2:12" ht="26.85" customHeight="1">
      <c r="B21" s="223" t="s">
        <v>503</v>
      </c>
      <c r="C21" s="218"/>
      <c r="D21" s="281" t="s">
        <v>25</v>
      </c>
      <c r="E21" s="281"/>
      <c r="F21" s="579">
        <v>0</v>
      </c>
      <c r="G21" s="466">
        <v>0</v>
      </c>
      <c r="H21" s="227" t="s">
        <v>23</v>
      </c>
      <c r="I21" s="227" t="s">
        <v>23</v>
      </c>
      <c r="J21" s="227" t="s">
        <v>23</v>
      </c>
      <c r="K21" s="227" t="s">
        <v>23</v>
      </c>
    </row>
    <row r="22" spans="2:12">
      <c r="B22" s="28"/>
      <c r="C22" s="28"/>
      <c r="D22" s="83"/>
      <c r="E22" s="83"/>
      <c r="F22" s="45"/>
      <c r="G22" s="45"/>
      <c r="H22" s="45"/>
      <c r="I22" s="45"/>
      <c r="J22" s="45"/>
      <c r="K22" s="45"/>
      <c r="L22" s="51"/>
    </row>
    <row r="23" spans="2:12">
      <c r="B23" s="28"/>
      <c r="C23" s="28"/>
      <c r="D23" s="83"/>
      <c r="E23" s="83"/>
      <c r="F23" s="45"/>
      <c r="G23" s="45"/>
      <c r="H23" s="45"/>
      <c r="I23" s="45"/>
      <c r="J23" s="45"/>
      <c r="K23" s="45"/>
      <c r="L23" s="51"/>
    </row>
    <row r="24" spans="2:12" ht="46.5" customHeight="1">
      <c r="B24" s="826" t="s">
        <v>512</v>
      </c>
      <c r="C24" s="826"/>
      <c r="D24" s="826"/>
      <c r="E24" s="826"/>
      <c r="F24" s="826"/>
      <c r="G24" s="826"/>
      <c r="H24" s="826"/>
      <c r="I24" s="826"/>
      <c r="J24" s="826"/>
      <c r="K24" s="826"/>
      <c r="L24" s="51"/>
    </row>
  </sheetData>
  <protectedRanges>
    <protectedRange name="FY20_3_2_1" sqref="F18:K21 G12:G15"/>
  </protectedRanges>
  <mergeCells count="2">
    <mergeCell ref="B24:K24"/>
    <mergeCell ref="B2:D2"/>
  </mergeCells>
  <pageMargins left="0.7" right="0.7" top="0.75" bottom="0.75" header="0.3" footer="0.3"/>
  <pageSetup paperSize="9" scale="39" orientation="portrait" r:id="rId1"/>
  <headerFooter>
    <oddFooter><![CDATA[&L_x000D_&1#&"Calibri"&8&K000000 Unclassifie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tabColor theme="4" tint="-0.499984740745262"/>
    <pageSetUpPr fitToPage="1"/>
  </sheetPr>
  <dimension ref="B1:H99"/>
  <sheetViews>
    <sheetView topLeftCell="A40" zoomScale="37" zoomScaleNormal="60" workbookViewId="0">
      <selection activeCell="D50" sqref="D50"/>
    </sheetView>
  </sheetViews>
  <sheetFormatPr defaultColWidth="8.5703125" defaultRowHeight="14.45"/>
  <cols>
    <col min="1" max="1" width="4.42578125" style="1" customWidth="1"/>
    <col min="2" max="2" width="40.85546875" style="1" customWidth="1"/>
    <col min="3" max="3" width="110.140625" style="1" customWidth="1"/>
    <col min="4" max="4" width="92.85546875" style="1" customWidth="1"/>
    <col min="5" max="5" width="144" style="1" customWidth="1"/>
    <col min="6" max="6" width="8.5703125" style="1"/>
    <col min="7" max="7" width="32.42578125" style="1" customWidth="1"/>
    <col min="8" max="16384" width="8.5703125" style="1"/>
  </cols>
  <sheetData>
    <row r="1" spans="2:8" ht="24.75" customHeight="1"/>
    <row r="2" spans="2:8" ht="81" customHeight="1">
      <c r="B2" s="385" t="s">
        <v>513</v>
      </c>
      <c r="C2" s="693"/>
      <c r="D2" s="693"/>
      <c r="E2" s="318"/>
    </row>
    <row r="3" spans="2:8" ht="24.6" customHeight="1">
      <c r="B3" s="519"/>
      <c r="C3" s="519"/>
      <c r="D3" s="519"/>
      <c r="E3" s="519"/>
    </row>
    <row r="4" spans="2:8" ht="60" customHeight="1">
      <c r="B4" s="692" t="s">
        <v>514</v>
      </c>
      <c r="C4" s="692" t="s">
        <v>515</v>
      </c>
      <c r="D4" s="692" t="s">
        <v>139</v>
      </c>
      <c r="E4" s="692" t="s">
        <v>516</v>
      </c>
    </row>
    <row r="5" spans="2:8" ht="50.1" customHeight="1">
      <c r="B5" s="914" t="s">
        <v>517</v>
      </c>
      <c r="C5" s="914"/>
      <c r="D5" s="914"/>
      <c r="E5" s="914"/>
    </row>
    <row r="6" spans="2:8" ht="64.5" customHeight="1">
      <c r="B6" s="723" t="s">
        <v>518</v>
      </c>
      <c r="C6" s="665" t="s">
        <v>519</v>
      </c>
      <c r="D6" s="665" t="s">
        <v>520</v>
      </c>
      <c r="E6" s="684"/>
    </row>
    <row r="7" spans="2:8" s="662" customFormat="1" ht="31.5" customHeight="1">
      <c r="B7" s="915" t="s">
        <v>521</v>
      </c>
      <c r="C7" s="907" t="s">
        <v>522</v>
      </c>
      <c r="D7" s="907"/>
      <c r="E7" s="907"/>
      <c r="G7" s="916"/>
      <c r="H7" s="916"/>
    </row>
    <row r="8" spans="2:8" s="662" customFormat="1" ht="37.5" customHeight="1">
      <c r="B8" s="915"/>
      <c r="C8" s="665" t="s">
        <v>523</v>
      </c>
      <c r="D8" s="674" t="s">
        <v>524</v>
      </c>
      <c r="E8" s="685"/>
      <c r="G8" s="663"/>
      <c r="H8" s="664"/>
    </row>
    <row r="9" spans="2:8" s="662" customFormat="1" ht="37.5" customHeight="1">
      <c r="B9" s="915"/>
      <c r="C9" s="665" t="s">
        <v>525</v>
      </c>
      <c r="D9" s="678" t="s">
        <v>526</v>
      </c>
      <c r="E9" s="685"/>
      <c r="G9" s="663"/>
      <c r="H9" s="664"/>
    </row>
    <row r="10" spans="2:8" s="662" customFormat="1" ht="37.5" customHeight="1">
      <c r="B10" s="915"/>
      <c r="C10" s="666" t="s">
        <v>527</v>
      </c>
      <c r="D10" s="678" t="s">
        <v>526</v>
      </c>
      <c r="E10" s="678" t="s">
        <v>528</v>
      </c>
      <c r="G10" s="663"/>
    </row>
    <row r="11" spans="2:8" s="662" customFormat="1" ht="37.5" customHeight="1">
      <c r="B11" s="915"/>
      <c r="C11" s="667" t="s">
        <v>529</v>
      </c>
      <c r="D11" s="678" t="s">
        <v>530</v>
      </c>
      <c r="E11" s="686"/>
      <c r="G11" s="663"/>
    </row>
    <row r="12" spans="2:8" s="662" customFormat="1" ht="37.5" customHeight="1">
      <c r="B12" s="915"/>
      <c r="C12" s="667" t="s">
        <v>531</v>
      </c>
      <c r="D12" s="678" t="s">
        <v>526</v>
      </c>
      <c r="E12" s="686"/>
    </row>
    <row r="13" spans="2:8" s="662" customFormat="1" ht="31.5" customHeight="1">
      <c r="B13" s="915"/>
      <c r="C13" s="907" t="s">
        <v>532</v>
      </c>
      <c r="D13" s="907"/>
      <c r="E13" s="907"/>
      <c r="G13" s="916"/>
      <c r="H13" s="916"/>
    </row>
    <row r="14" spans="2:8" s="662" customFormat="1" ht="37.5" customHeight="1">
      <c r="B14" s="915"/>
      <c r="C14" s="667" t="s">
        <v>533</v>
      </c>
      <c r="D14" s="678" t="s">
        <v>534</v>
      </c>
      <c r="E14" s="686"/>
      <c r="G14" s="663"/>
      <c r="H14" s="664"/>
    </row>
    <row r="15" spans="2:8" s="662" customFormat="1" ht="37.5" customHeight="1">
      <c r="B15" s="915"/>
      <c r="C15" s="667" t="s">
        <v>535</v>
      </c>
      <c r="D15" s="668" t="s">
        <v>536</v>
      </c>
      <c r="E15" s="686"/>
    </row>
    <row r="16" spans="2:8" s="662" customFormat="1" ht="37.5" customHeight="1">
      <c r="B16" s="915"/>
      <c r="C16" s="667" t="s">
        <v>537</v>
      </c>
      <c r="D16" s="668" t="s">
        <v>536</v>
      </c>
      <c r="E16" s="686"/>
    </row>
    <row r="17" spans="2:5" s="662" customFormat="1" ht="31.5" customHeight="1">
      <c r="B17" s="915"/>
      <c r="C17" s="907" t="s">
        <v>538</v>
      </c>
      <c r="D17" s="907"/>
      <c r="E17" s="907"/>
    </row>
    <row r="18" spans="2:5" s="662" customFormat="1" ht="56.45" customHeight="1">
      <c r="B18" s="915"/>
      <c r="C18" s="673" t="s">
        <v>539</v>
      </c>
      <c r="D18" s="669" t="s">
        <v>540</v>
      </c>
      <c r="E18" s="680"/>
    </row>
    <row r="19" spans="2:5" s="662" customFormat="1" ht="45.6" customHeight="1">
      <c r="B19" s="915"/>
      <c r="C19" s="673" t="s">
        <v>541</v>
      </c>
      <c r="D19" s="670" t="s">
        <v>542</v>
      </c>
      <c r="E19" s="669"/>
    </row>
    <row r="20" spans="2:5" s="662" customFormat="1" ht="45.6" customHeight="1">
      <c r="B20" s="915"/>
      <c r="C20" s="673" t="s">
        <v>543</v>
      </c>
      <c r="D20" s="671" t="s">
        <v>544</v>
      </c>
      <c r="E20" s="678"/>
    </row>
    <row r="21" spans="2:5" s="662" customFormat="1" ht="45.6" customHeight="1">
      <c r="B21" s="915"/>
      <c r="C21" s="673" t="s">
        <v>545</v>
      </c>
      <c r="D21" s="671" t="s">
        <v>546</v>
      </c>
      <c r="E21" s="672"/>
    </row>
    <row r="22" spans="2:5" s="662" customFormat="1" ht="45.6" customHeight="1">
      <c r="B22" s="915"/>
      <c r="C22" s="673" t="s">
        <v>547</v>
      </c>
      <c r="D22" s="671" t="s">
        <v>548</v>
      </c>
      <c r="E22" s="678"/>
    </row>
    <row r="23" spans="2:5" s="662" customFormat="1" ht="37.5" customHeight="1">
      <c r="B23" s="915"/>
      <c r="C23" s="673" t="s">
        <v>549</v>
      </c>
      <c r="D23" s="671" t="s">
        <v>550</v>
      </c>
      <c r="E23" s="671"/>
    </row>
    <row r="24" spans="2:5" s="662" customFormat="1" ht="30.6" customHeight="1">
      <c r="B24" s="915"/>
      <c r="C24" s="673" t="s">
        <v>551</v>
      </c>
      <c r="D24" s="678" t="s">
        <v>552</v>
      </c>
      <c r="E24" s="678"/>
    </row>
    <row r="25" spans="2:5" s="662" customFormat="1" ht="51" customHeight="1">
      <c r="B25" s="915"/>
      <c r="C25" s="673" t="s">
        <v>553</v>
      </c>
      <c r="D25" s="671" t="s">
        <v>554</v>
      </c>
      <c r="E25" s="741"/>
    </row>
    <row r="26" spans="2:5" s="662" customFormat="1" ht="37.5" customHeight="1">
      <c r="B26" s="915"/>
      <c r="C26" s="673" t="s">
        <v>555</v>
      </c>
      <c r="D26" s="678" t="s">
        <v>556</v>
      </c>
      <c r="E26" s="674"/>
    </row>
    <row r="27" spans="2:5" s="662" customFormat="1" ht="37.5" customHeight="1">
      <c r="B27" s="915"/>
      <c r="C27" s="673" t="s">
        <v>557</v>
      </c>
      <c r="D27" s="678" t="s">
        <v>558</v>
      </c>
      <c r="E27" s="674"/>
    </row>
    <row r="28" spans="2:5" s="662" customFormat="1" ht="37.5" customHeight="1">
      <c r="B28" s="915"/>
      <c r="C28" s="673" t="s">
        <v>559</v>
      </c>
      <c r="D28" s="678" t="s">
        <v>560</v>
      </c>
      <c r="E28" s="674"/>
    </row>
    <row r="29" spans="2:5" s="662" customFormat="1" ht="37.5" customHeight="1">
      <c r="B29" s="915"/>
      <c r="C29" s="673" t="s">
        <v>561</v>
      </c>
      <c r="D29" s="678" t="s">
        <v>560</v>
      </c>
      <c r="E29" s="674"/>
    </row>
    <row r="30" spans="2:5" s="662" customFormat="1" ht="37.5" customHeight="1">
      <c r="B30" s="915"/>
      <c r="C30" s="673" t="s">
        <v>562</v>
      </c>
      <c r="D30" s="674"/>
      <c r="E30" s="671" t="s">
        <v>563</v>
      </c>
    </row>
    <row r="31" spans="2:5" s="662" customFormat="1" ht="31.5" customHeight="1">
      <c r="B31" s="915"/>
      <c r="C31" s="917" t="s">
        <v>564</v>
      </c>
      <c r="D31" s="917"/>
      <c r="E31" s="917"/>
    </row>
    <row r="32" spans="2:5" s="662" customFormat="1" ht="37.5" customHeight="1">
      <c r="B32" s="915"/>
      <c r="C32" s="673" t="s">
        <v>565</v>
      </c>
      <c r="D32" s="678" t="s">
        <v>566</v>
      </c>
      <c r="E32" s="674"/>
    </row>
    <row r="33" spans="2:5" s="662" customFormat="1" ht="81" customHeight="1">
      <c r="B33" s="915"/>
      <c r="C33" s="671" t="s">
        <v>567</v>
      </c>
      <c r="D33" s="673" t="s">
        <v>568</v>
      </c>
      <c r="E33" s="674" t="s">
        <v>569</v>
      </c>
    </row>
    <row r="34" spans="2:5" s="662" customFormat="1" ht="48.95" customHeight="1">
      <c r="B34" s="915"/>
      <c r="C34" s="671" t="s">
        <v>570</v>
      </c>
      <c r="D34" s="673" t="s">
        <v>571</v>
      </c>
      <c r="E34" s="674" t="s">
        <v>572</v>
      </c>
    </row>
    <row r="35" spans="2:5" s="662" customFormat="1" ht="41.45" customHeight="1">
      <c r="B35" s="915"/>
      <c r="C35" s="671" t="s">
        <v>573</v>
      </c>
      <c r="D35" s="671" t="s">
        <v>574</v>
      </c>
      <c r="E35" s="681"/>
    </row>
    <row r="36" spans="2:5" s="662" customFormat="1" ht="38.45" customHeight="1">
      <c r="B36" s="915"/>
      <c r="C36" s="671" t="s">
        <v>575</v>
      </c>
      <c r="D36" s="671" t="s">
        <v>576</v>
      </c>
      <c r="E36" s="681"/>
    </row>
    <row r="37" spans="2:5" s="662" customFormat="1" ht="37.5" customHeight="1">
      <c r="B37" s="915"/>
      <c r="C37" s="673" t="s">
        <v>577</v>
      </c>
      <c r="D37" s="671" t="s">
        <v>578</v>
      </c>
      <c r="E37" s="674"/>
    </row>
    <row r="38" spans="2:5" s="662" customFormat="1" ht="37.5" customHeight="1">
      <c r="B38" s="915"/>
      <c r="C38" s="673" t="s">
        <v>579</v>
      </c>
      <c r="D38" s="678" t="s">
        <v>560</v>
      </c>
      <c r="E38" s="674"/>
    </row>
    <row r="39" spans="2:5" s="662" customFormat="1" ht="31.5" customHeight="1">
      <c r="B39" s="915"/>
      <c r="C39" s="917" t="s">
        <v>580</v>
      </c>
      <c r="D39" s="917"/>
      <c r="E39" s="917"/>
    </row>
    <row r="40" spans="2:5" s="662" customFormat="1" ht="37.5" customHeight="1">
      <c r="B40" s="915"/>
      <c r="C40" s="673" t="s">
        <v>581</v>
      </c>
      <c r="D40" s="678" t="s">
        <v>582</v>
      </c>
      <c r="E40" s="674"/>
    </row>
    <row r="41" spans="2:5" s="662" customFormat="1" ht="37.5" customHeight="1">
      <c r="B41" s="915"/>
      <c r="C41" s="673" t="s">
        <v>583</v>
      </c>
      <c r="D41" s="671" t="s">
        <v>584</v>
      </c>
      <c r="E41" s="682"/>
    </row>
    <row r="42" spans="2:5" s="662" customFormat="1" ht="37.5" customHeight="1">
      <c r="B42" s="909" t="s">
        <v>585</v>
      </c>
      <c r="C42" s="674" t="s">
        <v>586</v>
      </c>
      <c r="D42" s="678" t="s">
        <v>530</v>
      </c>
      <c r="E42" s="683"/>
    </row>
    <row r="43" spans="2:5" s="662" customFormat="1" ht="37.5" customHeight="1">
      <c r="B43" s="909"/>
      <c r="C43" s="674" t="s">
        <v>587</v>
      </c>
      <c r="D43" s="678" t="s">
        <v>588</v>
      </c>
      <c r="E43" s="683"/>
    </row>
    <row r="44" spans="2:5" s="662" customFormat="1" ht="57" customHeight="1">
      <c r="B44" s="909"/>
      <c r="C44" s="678" t="s">
        <v>589</v>
      </c>
      <c r="D44" s="673" t="s">
        <v>590</v>
      </c>
      <c r="E44" s="683"/>
    </row>
    <row r="45" spans="2:5" s="662" customFormat="1" ht="57" customHeight="1">
      <c r="B45" s="794"/>
      <c r="C45" s="795"/>
      <c r="D45" s="796"/>
      <c r="E45" s="797"/>
    </row>
    <row r="46" spans="2:5" ht="60" customHeight="1">
      <c r="B46" s="692" t="s">
        <v>514</v>
      </c>
      <c r="C46" s="692" t="s">
        <v>515</v>
      </c>
      <c r="D46" s="692" t="s">
        <v>139</v>
      </c>
      <c r="E46" s="692" t="s">
        <v>516</v>
      </c>
    </row>
    <row r="47" spans="2:5" ht="50.1" customHeight="1">
      <c r="B47" s="910" t="s">
        <v>591</v>
      </c>
      <c r="C47" s="910"/>
      <c r="D47" s="910"/>
      <c r="E47" s="910"/>
    </row>
    <row r="48" spans="2:5" ht="31.5" customHeight="1">
      <c r="B48" s="907" t="s">
        <v>592</v>
      </c>
      <c r="C48" s="907"/>
      <c r="D48" s="907"/>
      <c r="E48" s="907"/>
    </row>
    <row r="49" spans="2:5" ht="37.5" customHeight="1">
      <c r="B49" s="724" t="s">
        <v>593</v>
      </c>
      <c r="C49" s="675" t="s">
        <v>594</v>
      </c>
      <c r="D49" s="682" t="s">
        <v>595</v>
      </c>
      <c r="E49" s="687"/>
    </row>
    <row r="50" spans="2:5" ht="37.5" customHeight="1">
      <c r="B50" s="724" t="s">
        <v>596</v>
      </c>
      <c r="C50" s="676" t="s">
        <v>597</v>
      </c>
      <c r="D50" s="754" t="s">
        <v>598</v>
      </c>
      <c r="E50" s="687"/>
    </row>
    <row r="51" spans="2:5" ht="31.5" customHeight="1">
      <c r="B51" s="911" t="s">
        <v>234</v>
      </c>
      <c r="C51" s="912"/>
      <c r="D51" s="912"/>
      <c r="E51" s="913"/>
    </row>
    <row r="52" spans="2:5" ht="37.5" customHeight="1">
      <c r="B52" s="724" t="s">
        <v>599</v>
      </c>
      <c r="C52" s="677" t="s">
        <v>600</v>
      </c>
      <c r="D52" s="670" t="s">
        <v>601</v>
      </c>
      <c r="E52" s="688"/>
    </row>
    <row r="53" spans="2:5" ht="37.5" customHeight="1">
      <c r="B53" s="724" t="s">
        <v>599</v>
      </c>
      <c r="C53" s="677" t="s">
        <v>602</v>
      </c>
      <c r="D53" s="665" t="s">
        <v>603</v>
      </c>
      <c r="E53" s="688"/>
    </row>
    <row r="54" spans="2:5" ht="31.5" customHeight="1">
      <c r="B54" s="907" t="s">
        <v>604</v>
      </c>
      <c r="C54" s="907"/>
      <c r="D54" s="907"/>
      <c r="E54" s="907"/>
    </row>
    <row r="55" spans="2:5" ht="37.5" customHeight="1">
      <c r="B55" s="724" t="s">
        <v>599</v>
      </c>
      <c r="C55" s="676" t="s">
        <v>346</v>
      </c>
      <c r="D55" s="673" t="s">
        <v>605</v>
      </c>
      <c r="E55" s="689"/>
    </row>
    <row r="56" spans="2:5" ht="31.5" customHeight="1">
      <c r="B56" s="907" t="s">
        <v>606</v>
      </c>
      <c r="C56" s="907"/>
      <c r="D56" s="907"/>
      <c r="E56" s="907"/>
    </row>
    <row r="57" spans="2:5" ht="37.5" customHeight="1">
      <c r="B57" s="908" t="s">
        <v>607</v>
      </c>
      <c r="C57" s="675" t="s">
        <v>608</v>
      </c>
      <c r="D57" s="676" t="s">
        <v>609</v>
      </c>
      <c r="E57" s="687"/>
    </row>
    <row r="58" spans="2:5" ht="37.5" customHeight="1">
      <c r="B58" s="908"/>
      <c r="C58" s="675" t="s">
        <v>610</v>
      </c>
      <c r="D58" s="676" t="s">
        <v>609</v>
      </c>
      <c r="E58" s="687"/>
    </row>
    <row r="59" spans="2:5" ht="37.5" customHeight="1">
      <c r="B59" s="908"/>
      <c r="C59" s="675" t="s">
        <v>611</v>
      </c>
      <c r="D59" s="676" t="s">
        <v>609</v>
      </c>
      <c r="E59" s="690"/>
    </row>
    <row r="60" spans="2:5" ht="37.5" customHeight="1">
      <c r="B60" s="908"/>
      <c r="C60" s="675" t="s">
        <v>612</v>
      </c>
      <c r="D60" s="676" t="s">
        <v>609</v>
      </c>
      <c r="E60" s="690"/>
    </row>
    <row r="61" spans="2:5" ht="37.5" customHeight="1">
      <c r="B61" s="908"/>
      <c r="C61" s="675" t="s">
        <v>613</v>
      </c>
      <c r="D61" s="670" t="s">
        <v>614</v>
      </c>
      <c r="E61" s="690"/>
    </row>
    <row r="62" spans="2:5" ht="37.5" customHeight="1">
      <c r="B62" s="908"/>
      <c r="C62" s="675" t="s">
        <v>615</v>
      </c>
      <c r="D62" s="676" t="s">
        <v>609</v>
      </c>
      <c r="E62" s="690"/>
    </row>
    <row r="63" spans="2:5" ht="37.5" customHeight="1">
      <c r="B63" s="908"/>
      <c r="C63" s="675" t="s">
        <v>616</v>
      </c>
      <c r="D63" s="670" t="s">
        <v>617</v>
      </c>
      <c r="E63" s="687"/>
    </row>
    <row r="64" spans="2:5" ht="42" customHeight="1">
      <c r="B64" s="908"/>
      <c r="C64" s="675" t="s">
        <v>618</v>
      </c>
      <c r="D64" s="676" t="s">
        <v>619</v>
      </c>
      <c r="E64" s="687"/>
    </row>
    <row r="65" spans="2:5" ht="31.5" customHeight="1">
      <c r="B65" s="907" t="s">
        <v>620</v>
      </c>
      <c r="C65" s="907"/>
      <c r="D65" s="907"/>
      <c r="E65" s="907"/>
    </row>
    <row r="66" spans="2:5" ht="50.1" customHeight="1">
      <c r="B66" s="908" t="s">
        <v>621</v>
      </c>
      <c r="C66" s="675" t="s">
        <v>622</v>
      </c>
      <c r="D66" s="682" t="s">
        <v>623</v>
      </c>
      <c r="E66" s="675"/>
    </row>
    <row r="67" spans="2:5" ht="42" customHeight="1">
      <c r="B67" s="908"/>
      <c r="C67" s="676" t="s">
        <v>624</v>
      </c>
      <c r="D67" s="670" t="s">
        <v>625</v>
      </c>
      <c r="E67" s="675" t="s">
        <v>626</v>
      </c>
    </row>
    <row r="68" spans="2:5" ht="37.5" customHeight="1">
      <c r="B68" s="724" t="s">
        <v>627</v>
      </c>
      <c r="C68" s="675" t="s">
        <v>628</v>
      </c>
      <c r="D68" s="675" t="s">
        <v>629</v>
      </c>
      <c r="E68" s="687"/>
    </row>
    <row r="69" spans="2:5" ht="31.5" customHeight="1">
      <c r="B69" s="911" t="s">
        <v>630</v>
      </c>
      <c r="C69" s="912"/>
      <c r="D69" s="912"/>
      <c r="E69" s="913"/>
    </row>
    <row r="70" spans="2:5" ht="37.5" customHeight="1">
      <c r="B70" s="908" t="s">
        <v>631</v>
      </c>
      <c r="C70" s="675" t="s">
        <v>632</v>
      </c>
      <c r="D70" s="674" t="s">
        <v>633</v>
      </c>
      <c r="E70" s="687"/>
    </row>
    <row r="71" spans="2:5" ht="42" customHeight="1">
      <c r="B71" s="908"/>
      <c r="C71" s="676" t="s">
        <v>634</v>
      </c>
      <c r="D71" s="670" t="s">
        <v>635</v>
      </c>
      <c r="E71" s="675" t="s">
        <v>636</v>
      </c>
    </row>
    <row r="72" spans="2:5" ht="37.5" customHeight="1">
      <c r="B72" s="908"/>
      <c r="C72" s="675" t="s">
        <v>637</v>
      </c>
      <c r="D72" s="674" t="s">
        <v>633</v>
      </c>
      <c r="E72" s="676"/>
    </row>
    <row r="73" spans="2:5" ht="37.5" customHeight="1">
      <c r="B73" s="908" t="s">
        <v>638</v>
      </c>
      <c r="C73" s="675" t="s">
        <v>639</v>
      </c>
      <c r="D73" s="678" t="s">
        <v>640</v>
      </c>
      <c r="E73" s="690"/>
    </row>
    <row r="74" spans="2:5" ht="37.5" customHeight="1">
      <c r="B74" s="908"/>
      <c r="C74" s="675" t="s">
        <v>641</v>
      </c>
      <c r="D74" s="670" t="s">
        <v>642</v>
      </c>
      <c r="E74" s="672"/>
    </row>
    <row r="75" spans="2:5" ht="37.5" customHeight="1">
      <c r="B75" s="908"/>
      <c r="C75" s="675" t="s">
        <v>643</v>
      </c>
      <c r="D75" s="678" t="s">
        <v>640</v>
      </c>
      <c r="E75" s="690"/>
    </row>
    <row r="76" spans="2:5" ht="31.5" customHeight="1">
      <c r="B76" s="907" t="s">
        <v>644</v>
      </c>
      <c r="C76" s="907"/>
      <c r="D76" s="907"/>
      <c r="E76" s="907"/>
    </row>
    <row r="77" spans="2:5" ht="37.5" customHeight="1">
      <c r="B77" s="725" t="s">
        <v>645</v>
      </c>
      <c r="C77" s="678" t="s">
        <v>646</v>
      </c>
      <c r="D77" s="678" t="s">
        <v>647</v>
      </c>
      <c r="E77" s="678"/>
    </row>
    <row r="78" spans="2:5" ht="37.5" customHeight="1">
      <c r="B78" s="908" t="s">
        <v>648</v>
      </c>
      <c r="C78" s="675" t="s">
        <v>649</v>
      </c>
      <c r="D78" s="671" t="s">
        <v>650</v>
      </c>
      <c r="E78" s="672"/>
    </row>
    <row r="79" spans="2:5" ht="42" customHeight="1">
      <c r="B79" s="908"/>
      <c r="C79" s="675" t="s">
        <v>651</v>
      </c>
      <c r="D79" s="671" t="s">
        <v>652</v>
      </c>
      <c r="E79" s="666" t="s">
        <v>653</v>
      </c>
    </row>
    <row r="80" spans="2:5" ht="31.5" customHeight="1">
      <c r="B80" s="907" t="s">
        <v>654</v>
      </c>
      <c r="C80" s="907"/>
      <c r="D80" s="907"/>
      <c r="E80" s="907"/>
    </row>
    <row r="81" spans="2:5" ht="42" customHeight="1">
      <c r="B81" s="908" t="s">
        <v>655</v>
      </c>
      <c r="C81" s="675" t="s">
        <v>656</v>
      </c>
      <c r="D81" s="673" t="s">
        <v>657</v>
      </c>
      <c r="E81" s="675" t="s">
        <v>658</v>
      </c>
    </row>
    <row r="82" spans="2:5" ht="42" customHeight="1">
      <c r="B82" s="908"/>
      <c r="C82" s="675" t="s">
        <v>659</v>
      </c>
      <c r="D82" s="665" t="s">
        <v>660</v>
      </c>
      <c r="E82" s="687"/>
    </row>
    <row r="83" spans="2:5" ht="42" customHeight="1">
      <c r="B83" s="908"/>
      <c r="C83" s="675" t="s">
        <v>661</v>
      </c>
      <c r="D83" s="665" t="s">
        <v>662</v>
      </c>
      <c r="E83" s="687"/>
    </row>
    <row r="84" spans="2:5" ht="42" customHeight="1">
      <c r="B84" s="724" t="s">
        <v>663</v>
      </c>
      <c r="C84" s="676" t="s">
        <v>664</v>
      </c>
      <c r="D84" s="673" t="s">
        <v>665</v>
      </c>
      <c r="E84" s="687"/>
    </row>
    <row r="85" spans="2:5" ht="31.5" customHeight="1">
      <c r="B85" s="907" t="s">
        <v>666</v>
      </c>
      <c r="C85" s="907"/>
      <c r="D85" s="907"/>
      <c r="E85" s="907"/>
    </row>
    <row r="86" spans="2:5" ht="42" customHeight="1">
      <c r="B86" s="724" t="s">
        <v>667</v>
      </c>
      <c r="C86" s="676" t="s">
        <v>668</v>
      </c>
      <c r="D86" s="673" t="s">
        <v>669</v>
      </c>
      <c r="E86" s="689"/>
    </row>
    <row r="87" spans="2:5" ht="31.5" customHeight="1">
      <c r="B87" s="907" t="s">
        <v>670</v>
      </c>
      <c r="C87" s="907"/>
      <c r="D87" s="907"/>
      <c r="E87" s="907"/>
    </row>
    <row r="88" spans="2:5" ht="42" customHeight="1">
      <c r="B88" s="726" t="s">
        <v>599</v>
      </c>
      <c r="C88" s="679" t="s">
        <v>342</v>
      </c>
      <c r="D88" s="673" t="s">
        <v>671</v>
      </c>
      <c r="E88" s="691"/>
    </row>
    <row r="89" spans="2:5" ht="42" customHeight="1">
      <c r="B89" s="726" t="s">
        <v>599</v>
      </c>
      <c r="C89" s="679" t="s">
        <v>344</v>
      </c>
      <c r="D89" s="673" t="s">
        <v>671</v>
      </c>
      <c r="E89" s="691"/>
    </row>
    <row r="90" spans="2:5" ht="31.5" customHeight="1">
      <c r="B90" s="907" t="s">
        <v>672</v>
      </c>
      <c r="C90" s="907"/>
      <c r="D90" s="907"/>
      <c r="E90" s="907"/>
    </row>
    <row r="91" spans="2:5" ht="42" customHeight="1">
      <c r="B91" s="908" t="s">
        <v>673</v>
      </c>
      <c r="C91" s="675" t="s">
        <v>674</v>
      </c>
      <c r="D91" s="673" t="s">
        <v>675</v>
      </c>
      <c r="E91" s="687"/>
    </row>
    <row r="92" spans="2:5" ht="42" customHeight="1">
      <c r="B92" s="908"/>
      <c r="C92" s="675" t="s">
        <v>676</v>
      </c>
      <c r="D92" s="673" t="s">
        <v>675</v>
      </c>
      <c r="E92" s="687"/>
    </row>
    <row r="93" spans="2:5" ht="42" customHeight="1">
      <c r="B93" s="908"/>
      <c r="C93" s="675" t="s">
        <v>677</v>
      </c>
      <c r="D93" s="673" t="s">
        <v>675</v>
      </c>
      <c r="E93" s="687"/>
    </row>
    <row r="94" spans="2:5" ht="42" customHeight="1">
      <c r="B94" s="908"/>
      <c r="C94" s="675" t="s">
        <v>678</v>
      </c>
      <c r="D94" s="671" t="s">
        <v>675</v>
      </c>
      <c r="E94" s="687"/>
    </row>
    <row r="95" spans="2:5" ht="20.1" customHeight="1"/>
    <row r="96" spans="2:5" ht="33" customHeight="1"/>
    <row r="97" ht="20.1" customHeight="1"/>
    <row r="98" ht="31.5" customHeight="1"/>
    <row r="99" ht="29.25" customHeight="1"/>
  </sheetData>
  <mergeCells count="29">
    <mergeCell ref="B5:E5"/>
    <mergeCell ref="B7:B41"/>
    <mergeCell ref="C7:E7"/>
    <mergeCell ref="G7:H7"/>
    <mergeCell ref="C13:E13"/>
    <mergeCell ref="G13:H13"/>
    <mergeCell ref="C17:E17"/>
    <mergeCell ref="C31:E31"/>
    <mergeCell ref="C39:E39"/>
    <mergeCell ref="B73:B75"/>
    <mergeCell ref="B42:B44"/>
    <mergeCell ref="B47:E47"/>
    <mergeCell ref="B48:E48"/>
    <mergeCell ref="B51:E51"/>
    <mergeCell ref="B54:E54"/>
    <mergeCell ref="B56:E56"/>
    <mergeCell ref="B57:B64"/>
    <mergeCell ref="B65:E65"/>
    <mergeCell ref="B66:B67"/>
    <mergeCell ref="B69:E69"/>
    <mergeCell ref="B70:B72"/>
    <mergeCell ref="B90:E90"/>
    <mergeCell ref="B91:B94"/>
    <mergeCell ref="B76:E76"/>
    <mergeCell ref="B78:B79"/>
    <mergeCell ref="B80:E80"/>
    <mergeCell ref="B81:B83"/>
    <mergeCell ref="B85:E85"/>
    <mergeCell ref="B87:E87"/>
  </mergeCells>
  <pageMargins left="0.7" right="0.7" top="0.75" bottom="0.75" header="0.3" footer="0.3"/>
  <pageSetup paperSize="9" scale="1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tabColor theme="4" tint="-0.499984740745262"/>
    <pageSetUpPr fitToPage="1"/>
  </sheetPr>
  <dimension ref="B1:XFC73"/>
  <sheetViews>
    <sheetView showGridLines="0" zoomScale="42" zoomScaleNormal="70" workbookViewId="0">
      <selection activeCell="G4" sqref="G4"/>
    </sheetView>
  </sheetViews>
  <sheetFormatPr customHeight="1" zeroHeight="1"/>
  <cols>
    <col min="1" max="1" width="4.42578125" customWidth="1"/>
    <col min="2" max="4" width="8.5703125" customWidth="1"/>
    <col min="5" max="5" width="8.42578125" customWidth="1"/>
    <col min="6" max="6" width="9.5703125" customWidth="1"/>
    <col min="7" max="24" width="8.5703125" customWidth="1"/>
    <col min="25" max="25" width="7.5703125" customWidth="1"/>
    <col min="26" max="26" width="1" customWidth="1"/>
    <col min="27" max="27" width="0.42578125" customWidth="1"/>
    <col min="28" max="28" width="1.5703125" hidden="1" customWidth="1"/>
    <col min="29" max="29" width="2.5703125" hidden="1" customWidth="1"/>
    <col min="30" max="30" width="8.5703125" hidden="1" customWidth="1"/>
    <col min="31" max="31" width="3.5703125" customWidth="1"/>
    <col min="32" max="16383" width="8.5703125" hidden="1"/>
    <col min="16384" max="16384" width="0.5703125" customWidth="1"/>
  </cols>
  <sheetData>
    <row r="1" spans="2:30" ht="20.25" customHeight="1"/>
    <row r="2" spans="2:30" ht="24.6" customHeight="1"/>
    <row r="3" spans="2:30" ht="14.45">
      <c r="Z3" s="811"/>
      <c r="AA3" s="811"/>
      <c r="AB3" s="811"/>
      <c r="AC3" s="811"/>
      <c r="AD3" s="811"/>
    </row>
    <row r="4" spans="2:30" ht="14.45"/>
    <row r="5" spans="2:30" ht="14.45"/>
    <row r="6" spans="2:30" ht="14.45"/>
    <row r="7" spans="2:30" ht="38.1" customHeight="1">
      <c r="B7" s="820" t="s">
        <v>0</v>
      </c>
      <c r="C7" s="820"/>
      <c r="D7" s="820"/>
      <c r="E7" s="820"/>
      <c r="G7" s="812" t="s">
        <v>1</v>
      </c>
      <c r="H7" s="812"/>
      <c r="I7" s="812"/>
      <c r="J7" s="812"/>
      <c r="K7" s="812"/>
      <c r="L7" s="812"/>
      <c r="M7" s="812"/>
      <c r="N7" s="812"/>
      <c r="O7" s="812"/>
      <c r="P7" s="812"/>
      <c r="Q7" s="812"/>
      <c r="R7" s="812"/>
      <c r="S7" s="812"/>
      <c r="T7" s="812"/>
      <c r="U7" s="812"/>
      <c r="V7" s="812"/>
      <c r="W7" s="812"/>
      <c r="X7" s="812"/>
      <c r="Y7" s="812"/>
      <c r="Z7" s="812"/>
      <c r="AA7" s="812"/>
      <c r="AB7" s="812"/>
      <c r="AC7" s="812"/>
      <c r="AD7" s="812"/>
    </row>
    <row r="8" spans="2:30" ht="146.85" customHeight="1">
      <c r="G8" s="816" t="s">
        <v>2</v>
      </c>
      <c r="H8" s="817"/>
      <c r="I8" s="817"/>
      <c r="J8" s="817"/>
      <c r="K8" s="817"/>
      <c r="L8" s="817"/>
      <c r="M8" s="817"/>
      <c r="N8" s="817"/>
      <c r="O8" s="817"/>
      <c r="P8" s="817"/>
      <c r="Q8" s="817"/>
      <c r="R8" s="817"/>
      <c r="S8" s="817"/>
      <c r="T8" s="817"/>
      <c r="U8" s="817"/>
      <c r="V8" s="817"/>
      <c r="W8" s="817"/>
      <c r="X8" s="817"/>
      <c r="Y8" s="817"/>
    </row>
    <row r="9" spans="2:30" ht="15" customHeight="1">
      <c r="G9" s="821"/>
      <c r="H9" s="821"/>
      <c r="I9" s="821"/>
      <c r="J9" s="821"/>
      <c r="K9" s="821"/>
      <c r="L9" s="821"/>
      <c r="M9" s="821"/>
      <c r="N9" s="821"/>
      <c r="O9" s="821"/>
      <c r="P9" s="821"/>
      <c r="Q9" s="821"/>
      <c r="R9" s="821"/>
      <c r="S9" s="821"/>
      <c r="T9" s="821"/>
      <c r="U9" s="821"/>
      <c r="V9" s="821"/>
      <c r="W9" s="821"/>
      <c r="X9" s="821"/>
      <c r="Y9" s="821"/>
      <c r="Z9" s="821"/>
      <c r="AA9" s="821"/>
      <c r="AB9" s="821"/>
      <c r="AC9" s="821"/>
      <c r="AD9" s="821"/>
    </row>
    <row r="10" spans="2:30" ht="15" customHeight="1">
      <c r="B10" s="819"/>
      <c r="C10" s="819"/>
      <c r="D10" s="819"/>
      <c r="E10" s="819"/>
      <c r="G10" s="821"/>
      <c r="H10" s="821"/>
      <c r="I10" s="821"/>
      <c r="J10" s="821"/>
      <c r="K10" s="821"/>
      <c r="L10" s="821"/>
      <c r="M10" s="821"/>
      <c r="N10" s="821"/>
      <c r="O10" s="821"/>
      <c r="P10" s="821"/>
      <c r="Q10" s="821"/>
      <c r="R10" s="821"/>
      <c r="S10" s="821"/>
      <c r="T10" s="821"/>
      <c r="U10" s="821"/>
      <c r="V10" s="821"/>
      <c r="W10" s="821"/>
      <c r="X10" s="821"/>
      <c r="Y10" s="821"/>
      <c r="Z10" s="821"/>
      <c r="AA10" s="821"/>
      <c r="AB10" s="821"/>
      <c r="AC10" s="821"/>
      <c r="AD10" s="821"/>
    </row>
    <row r="11" spans="2:30" ht="14.45">
      <c r="G11" s="37"/>
    </row>
    <row r="12" spans="2:30" ht="38.1" customHeight="1">
      <c r="B12" s="819"/>
      <c r="C12" s="819"/>
      <c r="D12" s="819"/>
      <c r="E12" s="819"/>
      <c r="G12" s="812" t="s">
        <v>3</v>
      </c>
      <c r="H12" s="812"/>
      <c r="I12" s="812"/>
      <c r="J12" s="812"/>
      <c r="K12" s="812"/>
      <c r="L12" s="812"/>
      <c r="M12" s="812"/>
      <c r="N12" s="812"/>
      <c r="O12" s="812"/>
      <c r="P12" s="812"/>
      <c r="Q12" s="812"/>
      <c r="R12" s="812"/>
      <c r="S12" s="812"/>
      <c r="T12" s="812"/>
      <c r="U12" s="812"/>
      <c r="V12" s="812"/>
      <c r="W12" s="812"/>
      <c r="X12" s="812"/>
      <c r="Y12" s="812"/>
      <c r="Z12" s="812"/>
      <c r="AA12" s="812"/>
      <c r="AB12" s="812"/>
      <c r="AC12" s="812"/>
      <c r="AD12" s="812"/>
    </row>
    <row r="13" spans="2:30" ht="129.75" customHeight="1">
      <c r="G13" s="816" t="s">
        <v>4</v>
      </c>
      <c r="H13" s="817"/>
      <c r="I13" s="817"/>
      <c r="J13" s="817"/>
      <c r="K13" s="817"/>
      <c r="L13" s="817"/>
      <c r="M13" s="817"/>
      <c r="N13" s="817"/>
      <c r="O13" s="817"/>
      <c r="P13" s="817"/>
      <c r="Q13" s="817"/>
      <c r="R13" s="817"/>
      <c r="S13" s="817"/>
      <c r="T13" s="817"/>
      <c r="U13" s="817"/>
      <c r="V13" s="817"/>
      <c r="W13" s="817"/>
      <c r="X13" s="817"/>
      <c r="Y13" s="817"/>
      <c r="Z13" s="817"/>
    </row>
    <row r="14" spans="2:30" ht="14.45">
      <c r="G14" s="104"/>
      <c r="H14" s="2"/>
      <c r="I14" s="2"/>
      <c r="J14" s="2"/>
      <c r="K14" s="2"/>
      <c r="L14" s="2"/>
      <c r="M14" s="2"/>
      <c r="N14" s="2"/>
      <c r="O14" s="2"/>
      <c r="P14" s="2"/>
      <c r="Q14" s="2"/>
      <c r="R14" s="2"/>
      <c r="S14" s="2"/>
      <c r="T14" s="2"/>
      <c r="U14" s="2"/>
      <c r="V14" s="2"/>
      <c r="W14" s="2"/>
      <c r="X14" s="2"/>
      <c r="Y14" s="2"/>
      <c r="Z14" s="2"/>
    </row>
    <row r="15" spans="2:30" ht="14.45">
      <c r="G15" s="37"/>
    </row>
    <row r="16" spans="2:30" ht="38.1" customHeight="1">
      <c r="G16" s="812" t="s">
        <v>5</v>
      </c>
      <c r="H16" s="812"/>
      <c r="I16" s="812"/>
      <c r="J16" s="812"/>
      <c r="K16" s="812"/>
      <c r="L16" s="812"/>
      <c r="M16" s="812"/>
      <c r="N16" s="812"/>
      <c r="O16" s="812"/>
      <c r="P16" s="812"/>
      <c r="Q16" s="812"/>
      <c r="R16" s="812"/>
      <c r="S16" s="812"/>
      <c r="T16" s="812"/>
      <c r="U16" s="812"/>
      <c r="V16" s="812"/>
      <c r="W16" s="812"/>
      <c r="X16" s="812"/>
      <c r="Y16" s="812"/>
      <c r="Z16" s="812"/>
      <c r="AA16" s="812"/>
      <c r="AB16" s="812"/>
      <c r="AC16" s="812"/>
      <c r="AD16" s="812"/>
    </row>
    <row r="17" spans="2:30" ht="43.5" customHeight="1">
      <c r="G17" s="818" t="s">
        <v>6</v>
      </c>
      <c r="H17" s="818"/>
      <c r="I17" s="818"/>
      <c r="J17" s="818"/>
      <c r="K17" s="818"/>
      <c r="L17" s="818"/>
      <c r="M17" s="818"/>
      <c r="N17" s="818"/>
      <c r="O17" s="818"/>
      <c r="P17" s="818"/>
      <c r="Q17" s="818"/>
      <c r="R17" s="818"/>
      <c r="S17" s="818"/>
      <c r="T17" s="818"/>
      <c r="U17" s="818"/>
      <c r="V17" s="818"/>
      <c r="W17" s="818"/>
      <c r="X17" s="818"/>
      <c r="Y17" s="818"/>
      <c r="Z17" s="818"/>
      <c r="AA17" s="559"/>
      <c r="AB17" s="559"/>
      <c r="AC17" s="559"/>
      <c r="AD17" s="559"/>
    </row>
    <row r="18" spans="2:30" ht="14.85" customHeight="1">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row>
    <row r="19" spans="2:30" ht="14.85" customHeight="1">
      <c r="G19" s="559"/>
      <c r="H19" s="559"/>
      <c r="I19" s="559"/>
      <c r="J19" s="559"/>
      <c r="K19" s="559"/>
      <c r="L19" s="559"/>
      <c r="M19" s="559"/>
      <c r="N19" s="559"/>
      <c r="O19" s="559"/>
      <c r="P19" s="559"/>
      <c r="Q19" s="559"/>
      <c r="R19" s="559"/>
      <c r="S19" s="559"/>
      <c r="T19" s="559"/>
      <c r="U19" s="559"/>
      <c r="V19" s="559"/>
      <c r="W19" s="559"/>
      <c r="X19" s="559"/>
      <c r="Y19" s="559"/>
      <c r="Z19" s="559"/>
      <c r="AA19" s="559"/>
      <c r="AB19" s="559"/>
      <c r="AC19" s="559"/>
      <c r="AD19" s="559"/>
    </row>
    <row r="20" spans="2:30" ht="14.25" customHeight="1">
      <c r="G20" s="559"/>
      <c r="H20" s="559"/>
      <c r="I20" s="559"/>
      <c r="J20" s="559"/>
      <c r="K20" s="559"/>
      <c r="L20" s="559"/>
      <c r="M20" s="559"/>
      <c r="N20" s="559"/>
      <c r="O20" s="559"/>
      <c r="P20" s="559"/>
      <c r="Q20" s="559"/>
      <c r="R20" s="559"/>
      <c r="S20" s="559"/>
      <c r="T20" s="559"/>
      <c r="U20" s="559"/>
      <c r="V20" s="559"/>
      <c r="W20" s="559"/>
      <c r="X20" s="559"/>
      <c r="Y20" s="559"/>
      <c r="Z20" s="559"/>
      <c r="AA20" s="559"/>
      <c r="AB20" s="559"/>
      <c r="AC20" s="559"/>
      <c r="AD20" s="559"/>
    </row>
    <row r="21" spans="2:30" ht="14.25" customHeight="1">
      <c r="B21" s="819"/>
      <c r="C21" s="819"/>
      <c r="D21" s="819"/>
      <c r="E21" s="81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row>
    <row r="22" spans="2:30" ht="14.25" customHeight="1">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row>
    <row r="23" spans="2:30" ht="48" customHeight="1">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row>
    <row r="24" spans="2:30" ht="14.45">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row>
    <row r="25" spans="2:30" ht="14.45">
      <c r="B25" s="819"/>
      <c r="C25" s="819"/>
      <c r="D25" s="819"/>
      <c r="E25" s="819"/>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row>
    <row r="26" spans="2:30" ht="37.5" customHeight="1">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row>
    <row r="27" spans="2:30" ht="43.5" customHeight="1">
      <c r="B27" s="819"/>
      <c r="C27" s="819"/>
      <c r="D27" s="819"/>
      <c r="E27" s="819"/>
      <c r="G27" s="814"/>
      <c r="H27" s="815"/>
      <c r="I27" s="815"/>
      <c r="J27" s="815"/>
      <c r="K27" s="815"/>
      <c r="L27" s="815"/>
      <c r="M27" s="815"/>
      <c r="N27" s="815"/>
      <c r="O27" s="815"/>
      <c r="P27" s="815"/>
      <c r="Q27" s="815"/>
      <c r="R27" s="815"/>
      <c r="S27" s="815"/>
      <c r="T27" s="815"/>
      <c r="U27" s="815"/>
      <c r="V27" s="815"/>
      <c r="W27" s="815"/>
      <c r="X27" s="815"/>
      <c r="Y27" s="815"/>
      <c r="Z27" s="815"/>
      <c r="AA27" s="815"/>
      <c r="AB27" s="815"/>
      <c r="AC27" s="815"/>
      <c r="AD27" s="815"/>
    </row>
    <row r="28" spans="2:30" ht="14.45">
      <c r="B28" s="317"/>
      <c r="C28" s="316"/>
      <c r="D28" s="316"/>
      <c r="E28" s="316"/>
      <c r="G28" s="550"/>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row>
    <row r="29" spans="2:30" ht="14.45">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row>
    <row r="30" spans="2:30" ht="14.45">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row>
    <row r="31" spans="2:30" ht="14.45">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row>
    <row r="32" spans="2:30" ht="14.45">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row>
    <row r="33" spans="2:30" ht="14.45">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row>
    <row r="34" spans="2:30" ht="14.45">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row>
    <row r="35" spans="2:30" ht="14.45">
      <c r="B35" s="819"/>
      <c r="C35" s="819"/>
      <c r="D35" s="819"/>
      <c r="E35" s="819"/>
    </row>
    <row r="36" spans="2:30" ht="14.45">
      <c r="B36" s="819"/>
      <c r="C36" s="819"/>
      <c r="D36" s="819"/>
      <c r="E36" s="819"/>
    </row>
    <row r="37" spans="2:30" ht="38.1" customHeight="1">
      <c r="G37" s="813"/>
      <c r="H37" s="813"/>
      <c r="I37" s="813"/>
      <c r="J37" s="813"/>
      <c r="K37" s="813"/>
      <c r="L37" s="813"/>
      <c r="M37" s="813"/>
      <c r="N37" s="813"/>
      <c r="O37" s="813"/>
      <c r="P37" s="813"/>
      <c r="Q37" s="813"/>
      <c r="R37" s="813"/>
      <c r="S37" s="813"/>
      <c r="T37" s="813"/>
      <c r="U37" s="813"/>
      <c r="V37" s="813"/>
      <c r="W37" s="813"/>
      <c r="X37" s="813"/>
      <c r="Y37" s="813"/>
      <c r="Z37" s="813"/>
      <c r="AA37" s="813"/>
      <c r="AB37" s="813"/>
      <c r="AC37" s="813"/>
      <c r="AD37" s="813"/>
    </row>
    <row r="38" spans="2:30" ht="14.85" customHeight="1">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row>
    <row r="39" spans="2:30" ht="15" customHeight="1">
      <c r="G39" s="558"/>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row>
    <row r="40" spans="2:30" ht="14.45">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row>
    <row r="41" spans="2:30" ht="14.45">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row>
    <row r="42" spans="2:30" ht="14.45">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row>
    <row r="43" spans="2:30" ht="14.45">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row>
    <row r="44" spans="2:30" ht="14.45">
      <c r="B44" s="819"/>
      <c r="C44" s="819"/>
      <c r="D44" s="819"/>
      <c r="E44" s="819"/>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row>
    <row r="45" spans="2:30" ht="14.45">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row>
    <row r="46" spans="2:30" ht="14.45">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row>
    <row r="47" spans="2:30" ht="14.45">
      <c r="G47" s="2"/>
      <c r="H47" s="2"/>
      <c r="I47" s="2"/>
      <c r="J47" s="2"/>
      <c r="K47" s="2"/>
      <c r="L47" s="2"/>
      <c r="M47" s="2"/>
      <c r="N47" s="2"/>
      <c r="O47" s="2"/>
      <c r="P47" s="2"/>
      <c r="Q47" s="2"/>
      <c r="R47" s="2"/>
      <c r="S47" s="2"/>
      <c r="T47" s="2"/>
      <c r="U47" s="2"/>
      <c r="V47" s="2"/>
      <c r="W47" s="2"/>
      <c r="X47" s="2"/>
      <c r="Y47" s="2"/>
      <c r="Z47" s="2"/>
      <c r="AA47" s="2"/>
      <c r="AB47" s="2"/>
      <c r="AC47" s="2"/>
      <c r="AD47" s="2"/>
    </row>
    <row r="48" spans="2:30" ht="14.45"/>
    <row r="49" spans="2:5" ht="14.45"/>
    <row r="50" spans="2:5" ht="104.25" customHeight="1"/>
    <row r="51" spans="2:5" ht="14.45" hidden="1"/>
    <row r="52" spans="2:5" ht="14.45" hidden="1"/>
    <row r="53" spans="2:5" ht="14.45" hidden="1"/>
    <row r="54" spans="2:5" ht="14.45" hidden="1">
      <c r="B54" s="819"/>
      <c r="C54" s="819"/>
      <c r="D54" s="819"/>
      <c r="E54" s="819"/>
    </row>
    <row r="55" spans="2:5" ht="14.45" hidden="1"/>
    <row r="56" spans="2:5" ht="14.45" hidden="1"/>
    <row r="57" spans="2:5" ht="14.45" hidden="1"/>
    <row r="58" spans="2:5" ht="14.45" hidden="1"/>
    <row r="59" spans="2:5" ht="14.45" hidden="1"/>
    <row r="60" spans="2:5" ht="14.45" hidden="1"/>
    <row r="61" spans="2:5" ht="14.45" hidden="1"/>
    <row r="62" spans="2:5" ht="14.45" hidden="1"/>
    <row r="63" spans="2:5" ht="14.45" hidden="1"/>
    <row r="64" spans="2:5" ht="14.45" hidden="1"/>
    <row r="65" ht="14.45" hidden="1"/>
    <row r="66" ht="14.45" hidden="1"/>
    <row r="67" ht="14.45" hidden="1"/>
    <row r="68" ht="14.45" hidden="1"/>
    <row r="69" ht="14.45" hidden="1"/>
    <row r="70" ht="14.45" hidden="1"/>
    <row r="71" ht="14.45" hidden="1"/>
    <row r="72" ht="14.45" hidden="1"/>
    <row r="73" ht="14.45" hidden="1"/>
  </sheetData>
  <mergeCells count="20">
    <mergeCell ref="Z3:AD3"/>
    <mergeCell ref="B7:E7"/>
    <mergeCell ref="G7:AD7"/>
    <mergeCell ref="G9:AD10"/>
    <mergeCell ref="G8:Y8"/>
    <mergeCell ref="B54:E54"/>
    <mergeCell ref="B10:E10"/>
    <mergeCell ref="B12:E12"/>
    <mergeCell ref="B21:E21"/>
    <mergeCell ref="B25:E25"/>
    <mergeCell ref="B36:E36"/>
    <mergeCell ref="B44:E44"/>
    <mergeCell ref="B27:E27"/>
    <mergeCell ref="B35:E35"/>
    <mergeCell ref="G12:AD12"/>
    <mergeCell ref="G16:AD16"/>
    <mergeCell ref="G37:AD37"/>
    <mergeCell ref="G27:AD27"/>
    <mergeCell ref="G13:Z13"/>
    <mergeCell ref="G17:Z17"/>
  </mergeCells>
  <pageMargins left="0.25" right="0.25" top="0.75" bottom="0.75" header="0.3" footer="0.3"/>
  <pageSetup paperSize="8"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tabColor theme="9" tint="0.799981688894314"/>
    <pageSetUpPr fitToPage="1"/>
  </sheetPr>
  <dimension ref="B1:N39"/>
  <sheetViews>
    <sheetView topLeftCell="A11" zoomScale="70" zoomScaleNormal="70" workbookViewId="0">
      <selection activeCell="F26" sqref="F26"/>
    </sheetView>
  </sheetViews>
  <sheetFormatPr defaultColWidth="9.42578125" defaultRowHeight="15.6"/>
  <cols>
    <col min="1" max="1" width="4.42578125" style="738" customWidth="1"/>
    <col min="2" max="2" width="65.5703125" style="738" customWidth="1"/>
    <col min="3" max="3" width="20.5703125" style="738" customWidth="1"/>
    <col min="4" max="4" width="9.42578125" style="739" customWidth="1"/>
    <col min="5" max="5" width="15.42578125" style="739" customWidth="1"/>
    <col min="6" max="6" width="26.5703125" style="717" customWidth="1"/>
    <col min="7" max="7" width="23.5703125" style="740" customWidth="1"/>
    <col min="8" max="11" width="21.5703125" style="740" customWidth="1"/>
    <col min="12" max="12" width="19.42578125" style="740" customWidth="1"/>
    <col min="13" max="13" width="21.5703125" style="740" customWidth="1"/>
    <col min="14" max="14" width="15.5703125" style="738" customWidth="1"/>
    <col min="15" max="16384" width="9.42578125" style="738"/>
  </cols>
  <sheetData>
    <row r="1" spans="2:14" ht="24.6" customHeight="1">
      <c r="B1" s="28"/>
      <c r="C1" s="28"/>
      <c r="D1" s="10"/>
      <c r="E1" s="10"/>
      <c r="F1" s="45"/>
      <c r="G1" s="16"/>
      <c r="H1" s="16"/>
      <c r="I1" s="16"/>
      <c r="J1" s="16"/>
      <c r="K1" s="16"/>
      <c r="L1" s="16"/>
      <c r="M1" s="16"/>
      <c r="N1" s="28"/>
    </row>
    <row r="2" spans="2:14" ht="81" customHeight="1">
      <c r="B2" s="693" t="s">
        <v>7</v>
      </c>
      <c r="C2" s="822" t="s">
        <v>8</v>
      </c>
      <c r="D2" s="822"/>
      <c r="E2" s="822"/>
      <c r="F2" s="822"/>
      <c r="G2" s="318"/>
      <c r="H2" s="318"/>
      <c r="I2" s="318"/>
      <c r="J2" s="318"/>
      <c r="K2" s="318"/>
      <c r="L2" s="318"/>
      <c r="M2" s="318"/>
      <c r="N2" s="28"/>
    </row>
    <row r="3" spans="2:14" ht="25.5" customHeight="1">
      <c r="B3" s="82"/>
      <c r="C3" s="82"/>
      <c r="D3" s="10"/>
      <c r="E3" s="10"/>
      <c r="F3" s="45"/>
      <c r="G3" s="16"/>
      <c r="H3" s="16"/>
      <c r="I3" s="16"/>
      <c r="J3" s="16"/>
      <c r="K3" s="16"/>
      <c r="L3" s="16"/>
      <c r="M3" s="16"/>
      <c r="N3" s="28"/>
    </row>
    <row r="4" spans="2:14" ht="26.85" customHeight="1">
      <c r="B4" s="742" t="s">
        <v>9</v>
      </c>
      <c r="C4" s="742"/>
      <c r="D4" s="769" t="s">
        <v>10</v>
      </c>
      <c r="E4" s="769"/>
      <c r="F4" s="770" t="s">
        <v>11</v>
      </c>
      <c r="G4" s="771" t="s">
        <v>12</v>
      </c>
      <c r="H4" s="771" t="s">
        <v>13</v>
      </c>
      <c r="I4" s="771" t="s">
        <v>14</v>
      </c>
      <c r="J4" s="771" t="s">
        <v>15</v>
      </c>
      <c r="K4" s="771" t="s">
        <v>16</v>
      </c>
      <c r="L4" s="771" t="s">
        <v>17</v>
      </c>
      <c r="M4" s="771" t="s">
        <v>18</v>
      </c>
      <c r="N4" s="28"/>
    </row>
    <row r="5" spans="2:14" ht="26.85" customHeight="1">
      <c r="B5" s="263" t="s">
        <v>19</v>
      </c>
      <c r="C5" s="263"/>
      <c r="D5" s="223" t="s">
        <v>20</v>
      </c>
      <c r="E5" s="210"/>
      <c r="F5" s="301">
        <v>18526107515.619999</v>
      </c>
      <c r="G5" s="222">
        <v>17644817067.599998</v>
      </c>
      <c r="H5" s="222">
        <v>16297498390.799999</v>
      </c>
      <c r="I5" s="222">
        <v>16114762845.9</v>
      </c>
      <c r="J5" s="222">
        <v>16121022903.98</v>
      </c>
      <c r="K5" s="222">
        <v>15751564955.280001</v>
      </c>
      <c r="L5" s="222">
        <v>15125424985.049999</v>
      </c>
      <c r="M5" s="222">
        <v>14750810363.549999</v>
      </c>
      <c r="N5" s="51"/>
    </row>
    <row r="6" spans="2:14" ht="26.85" customHeight="1">
      <c r="B6" s="263" t="s">
        <v>21</v>
      </c>
      <c r="C6" s="263"/>
      <c r="D6" s="210" t="s">
        <v>22</v>
      </c>
      <c r="E6" s="210"/>
      <c r="F6" s="772">
        <v>22275</v>
      </c>
      <c r="G6" s="420">
        <v>22275</v>
      </c>
      <c r="H6" s="211">
        <v>22275</v>
      </c>
      <c r="I6" s="450">
        <v>22275</v>
      </c>
      <c r="J6" s="415" t="s">
        <v>23</v>
      </c>
      <c r="K6" s="415" t="s">
        <v>23</v>
      </c>
      <c r="L6" s="415" t="s">
        <v>23</v>
      </c>
      <c r="M6" s="415" t="s">
        <v>23</v>
      </c>
      <c r="N6" s="28"/>
    </row>
    <row r="7" spans="2:14" ht="26.85" customHeight="1">
      <c r="B7" s="263" t="s">
        <v>24</v>
      </c>
      <c r="C7" s="263"/>
      <c r="D7" s="223" t="s">
        <v>25</v>
      </c>
      <c r="E7" s="210"/>
      <c r="F7" s="504">
        <v>2</v>
      </c>
      <c r="G7" s="222">
        <v>2</v>
      </c>
      <c r="H7" s="222">
        <v>2</v>
      </c>
      <c r="I7" s="222">
        <v>2</v>
      </c>
      <c r="J7" s="222">
        <v>2</v>
      </c>
      <c r="K7" s="222">
        <v>2</v>
      </c>
      <c r="L7" s="222">
        <v>2</v>
      </c>
      <c r="M7" s="222">
        <v>2</v>
      </c>
      <c r="N7" s="28"/>
    </row>
    <row r="8" spans="2:14" ht="26.85" customHeight="1">
      <c r="B8" s="263" t="s">
        <v>26</v>
      </c>
      <c r="C8" s="263"/>
      <c r="D8" s="223" t="s">
        <v>25</v>
      </c>
      <c r="E8" s="210"/>
      <c r="F8" s="301">
        <v>259328</v>
      </c>
      <c r="G8" s="222">
        <f>'Ausgrid Power Supplied'!G68</f>
        <v>258541</v>
      </c>
      <c r="H8" s="222">
        <f>'Ausgrid Power Supplied'!H68</f>
        <v>257155</v>
      </c>
      <c r="I8" s="222">
        <f>'Ausgrid Power Supplied'!I68</f>
        <v>256058</v>
      </c>
      <c r="J8" s="222">
        <f>'Ausgrid Power Supplied'!J68</f>
        <v>255160</v>
      </c>
      <c r="K8" s="222">
        <f>'Ausgrid Power Supplied'!K68</f>
        <v>259928</v>
      </c>
      <c r="L8" s="222">
        <f>'Ausgrid Power Supplied'!L68</f>
        <v>258742</v>
      </c>
      <c r="M8" s="222" t="str">
        <f>'Ausgrid Power Supplied'!M68</f>
        <v>-</v>
      </c>
      <c r="N8" s="28"/>
    </row>
    <row r="9" spans="2:14" ht="26.85" customHeight="1">
      <c r="B9" s="263" t="s">
        <v>27</v>
      </c>
      <c r="C9" s="263"/>
      <c r="D9" s="223" t="s">
        <v>25</v>
      </c>
      <c r="E9" s="210"/>
      <c r="F9" s="301">
        <v>515101</v>
      </c>
      <c r="G9" s="222">
        <v>513517</v>
      </c>
      <c r="H9" s="222">
        <v>512811</v>
      </c>
      <c r="I9" s="222">
        <v>511526</v>
      </c>
      <c r="J9" s="415" t="s">
        <v>23</v>
      </c>
      <c r="K9" s="415" t="s">
        <v>23</v>
      </c>
      <c r="L9" s="415" t="s">
        <v>23</v>
      </c>
      <c r="M9" s="415" t="s">
        <v>23</v>
      </c>
      <c r="N9" s="28"/>
    </row>
    <row r="10" spans="2:14" ht="26.85" customHeight="1">
      <c r="B10" s="263" t="s">
        <v>28</v>
      </c>
      <c r="C10" s="263"/>
      <c r="D10" s="223" t="s">
        <v>29</v>
      </c>
      <c r="E10" s="210"/>
      <c r="F10" s="301">
        <v>46957</v>
      </c>
      <c r="G10" s="222">
        <v>47523</v>
      </c>
      <c r="H10" s="222">
        <v>48185</v>
      </c>
      <c r="I10" s="222">
        <v>51090</v>
      </c>
      <c r="J10" s="415" t="s">
        <v>23</v>
      </c>
      <c r="K10" s="415" t="s">
        <v>23</v>
      </c>
      <c r="L10" s="415" t="s">
        <v>23</v>
      </c>
      <c r="M10" s="415" t="s">
        <v>23</v>
      </c>
      <c r="N10" s="28"/>
    </row>
    <row r="11" spans="2:14" ht="26.85" customHeight="1">
      <c r="B11" s="388" t="s">
        <v>30</v>
      </c>
      <c r="C11" s="388"/>
      <c r="D11" s="223" t="s">
        <v>31</v>
      </c>
      <c r="E11" s="210"/>
      <c r="F11" s="308">
        <v>0.61</v>
      </c>
      <c r="G11" s="262">
        <v>0.62</v>
      </c>
      <c r="H11" s="415" t="s">
        <v>23</v>
      </c>
      <c r="I11" s="415" t="s">
        <v>23</v>
      </c>
      <c r="J11" s="415" t="s">
        <v>23</v>
      </c>
      <c r="K11" s="415" t="s">
        <v>23</v>
      </c>
      <c r="L11" s="415" t="s">
        <v>23</v>
      </c>
      <c r="M11" s="415" t="s">
        <v>23</v>
      </c>
      <c r="N11" s="773"/>
    </row>
    <row r="12" spans="2:14" ht="26.85" customHeight="1">
      <c r="B12" s="388" t="s">
        <v>32</v>
      </c>
      <c r="C12" s="388"/>
      <c r="D12" s="223" t="s">
        <v>31</v>
      </c>
      <c r="E12" s="210"/>
      <c r="F12" s="308">
        <v>0.39</v>
      </c>
      <c r="G12" s="262">
        <v>0.38</v>
      </c>
      <c r="H12" s="415" t="s">
        <v>23</v>
      </c>
      <c r="I12" s="415" t="s">
        <v>23</v>
      </c>
      <c r="J12" s="415" t="s">
        <v>23</v>
      </c>
      <c r="K12" s="415" t="s">
        <v>23</v>
      </c>
      <c r="L12" s="415" t="s">
        <v>23</v>
      </c>
      <c r="M12" s="415" t="s">
        <v>23</v>
      </c>
      <c r="N12" s="773"/>
    </row>
    <row r="13" spans="2:14" ht="26.85" customHeight="1">
      <c r="B13" s="263" t="s">
        <v>33</v>
      </c>
      <c r="C13" s="263"/>
      <c r="D13" s="223" t="s">
        <v>25</v>
      </c>
      <c r="E13" s="210"/>
      <c r="F13" s="301">
        <v>33351</v>
      </c>
      <c r="G13" s="222">
        <v>33346</v>
      </c>
      <c r="H13" s="222">
        <v>33179</v>
      </c>
      <c r="I13" s="222">
        <v>33064</v>
      </c>
      <c r="J13" s="415" t="s">
        <v>23</v>
      </c>
      <c r="K13" s="415" t="s">
        <v>23</v>
      </c>
      <c r="L13" s="415" t="s">
        <v>23</v>
      </c>
      <c r="M13" s="415" t="s">
        <v>23</v>
      </c>
      <c r="N13" s="51"/>
    </row>
    <row r="14" spans="2:14" ht="26.85" customHeight="1">
      <c r="B14" s="263" t="s">
        <v>34</v>
      </c>
      <c r="C14" s="263"/>
      <c r="D14" s="223" t="s">
        <v>25</v>
      </c>
      <c r="E14" s="210"/>
      <c r="F14" s="232">
        <v>230</v>
      </c>
      <c r="G14" s="221">
        <v>230</v>
      </c>
      <c r="H14" s="221">
        <v>237</v>
      </c>
      <c r="I14" s="221">
        <v>231</v>
      </c>
      <c r="J14" s="415" t="s">
        <v>23</v>
      </c>
      <c r="K14" s="415" t="s">
        <v>23</v>
      </c>
      <c r="L14" s="415" t="s">
        <v>23</v>
      </c>
      <c r="M14" s="415" t="s">
        <v>23</v>
      </c>
      <c r="N14" s="51"/>
    </row>
    <row r="15" spans="2:14" ht="26.85" customHeight="1">
      <c r="B15" s="263" t="s">
        <v>35</v>
      </c>
      <c r="C15" s="263"/>
      <c r="D15" s="223" t="s">
        <v>25</v>
      </c>
      <c r="E15" s="210"/>
      <c r="F15" s="232">
        <v>26</v>
      </c>
      <c r="G15" s="415" t="s">
        <v>23</v>
      </c>
      <c r="H15" s="415" t="s">
        <v>23</v>
      </c>
      <c r="I15" s="415" t="s">
        <v>23</v>
      </c>
      <c r="J15" s="415" t="s">
        <v>23</v>
      </c>
      <c r="K15" s="415" t="s">
        <v>23</v>
      </c>
      <c r="L15" s="415" t="s">
        <v>23</v>
      </c>
      <c r="M15" s="415" t="s">
        <v>23</v>
      </c>
      <c r="N15" s="51"/>
    </row>
    <row r="16" spans="2:14" ht="26.85" customHeight="1">
      <c r="B16" s="263" t="s">
        <v>36</v>
      </c>
      <c r="C16" s="263"/>
      <c r="D16" s="223"/>
      <c r="E16" s="210"/>
      <c r="F16" s="232"/>
      <c r="G16" s="221"/>
      <c r="H16" s="221"/>
      <c r="I16" s="221"/>
      <c r="J16" s="221"/>
      <c r="K16" s="221"/>
      <c r="L16" s="221"/>
      <c r="M16" s="221"/>
      <c r="N16" s="51"/>
    </row>
    <row r="17" spans="2:14" ht="26.85" customHeight="1">
      <c r="B17" s="388" t="s">
        <v>37</v>
      </c>
      <c r="C17" s="388"/>
      <c r="D17" s="223" t="s">
        <v>25</v>
      </c>
      <c r="E17" s="210"/>
      <c r="F17" s="232">
        <v>77</v>
      </c>
      <c r="G17" s="251">
        <v>10</v>
      </c>
      <c r="H17" s="251">
        <v>2</v>
      </c>
      <c r="I17" s="251">
        <v>2</v>
      </c>
      <c r="J17" s="251">
        <v>2</v>
      </c>
      <c r="K17" s="251">
        <v>2</v>
      </c>
      <c r="L17" s="251">
        <v>2</v>
      </c>
      <c r="M17" s="251">
        <v>0</v>
      </c>
      <c r="N17" s="51"/>
    </row>
    <row r="18" spans="2:14" ht="26.85" customHeight="1">
      <c r="B18" s="388" t="s">
        <v>38</v>
      </c>
      <c r="C18" s="388"/>
      <c r="D18" s="223" t="s">
        <v>31</v>
      </c>
      <c r="E18" s="210"/>
      <c r="F18" s="560">
        <v>0.30919999999999997</v>
      </c>
      <c r="G18" s="424">
        <v>4.7199999999999999E-2</v>
      </c>
      <c r="H18" s="424">
        <v>1.24E-2</v>
      </c>
      <c r="I18" s="424">
        <v>1.09E-2</v>
      </c>
      <c r="J18" s="424">
        <v>7.9000000000000008E-3</v>
      </c>
      <c r="K18" s="424">
        <v>6.4000000000000003E-3</v>
      </c>
      <c r="L18" s="424">
        <v>4.7000000000000002E-3</v>
      </c>
      <c r="M18" s="425">
        <v>0</v>
      </c>
      <c r="N18" s="51"/>
    </row>
    <row r="19" spans="2:14" ht="26.85" customHeight="1">
      <c r="B19" s="388" t="s">
        <v>39</v>
      </c>
      <c r="C19" s="388"/>
      <c r="D19" s="223" t="s">
        <v>25</v>
      </c>
      <c r="E19" s="210"/>
      <c r="F19" s="232">
        <v>1</v>
      </c>
      <c r="G19" s="251">
        <v>0</v>
      </c>
      <c r="H19" s="251">
        <v>0</v>
      </c>
      <c r="I19" s="251">
        <v>0</v>
      </c>
      <c r="J19" s="251">
        <v>0</v>
      </c>
      <c r="K19" s="251">
        <v>0</v>
      </c>
      <c r="L19" s="251">
        <v>0</v>
      </c>
      <c r="M19" s="251">
        <v>0</v>
      </c>
      <c r="N19" s="51"/>
    </row>
    <row r="20" spans="2:14" ht="26.85" customHeight="1">
      <c r="B20" s="388" t="s">
        <v>40</v>
      </c>
      <c r="C20" s="388"/>
      <c r="D20" s="223" t="s">
        <v>31</v>
      </c>
      <c r="E20" s="210"/>
      <c r="F20" s="560">
        <v>8.9999999999999998E-4</v>
      </c>
      <c r="G20" s="425">
        <v>0</v>
      </c>
      <c r="H20" s="425">
        <v>0</v>
      </c>
      <c r="I20" s="425">
        <v>0</v>
      </c>
      <c r="J20" s="425">
        <v>0</v>
      </c>
      <c r="K20" s="425">
        <v>0</v>
      </c>
      <c r="L20" s="425">
        <v>0</v>
      </c>
      <c r="M20" s="425">
        <v>0</v>
      </c>
      <c r="N20" s="51"/>
    </row>
    <row r="21" spans="2:14" ht="26.85" customHeight="1">
      <c r="B21" s="388" t="s">
        <v>41</v>
      </c>
      <c r="C21" s="388"/>
      <c r="D21" s="223" t="s">
        <v>25</v>
      </c>
      <c r="E21" s="210"/>
      <c r="F21" s="232">
        <v>3</v>
      </c>
      <c r="G21" s="251">
        <v>0</v>
      </c>
      <c r="H21" s="251">
        <v>0</v>
      </c>
      <c r="I21" s="251">
        <v>0</v>
      </c>
      <c r="J21" s="251">
        <v>0</v>
      </c>
      <c r="K21" s="251">
        <v>0</v>
      </c>
      <c r="L21" s="251">
        <v>0</v>
      </c>
      <c r="M21" s="251">
        <v>0</v>
      </c>
      <c r="N21" s="51"/>
    </row>
    <row r="22" spans="2:14" ht="26.85" customHeight="1">
      <c r="B22" s="388" t="s">
        <v>42</v>
      </c>
      <c r="C22" s="388"/>
      <c r="D22" s="223" t="s">
        <v>31</v>
      </c>
      <c r="E22" s="210"/>
      <c r="F22" s="560">
        <v>6.4999999999999997E-3</v>
      </c>
      <c r="G22" s="425">
        <v>0</v>
      </c>
      <c r="H22" s="425">
        <v>0</v>
      </c>
      <c r="I22" s="425">
        <v>0</v>
      </c>
      <c r="J22" s="425">
        <v>0</v>
      </c>
      <c r="K22" s="425">
        <v>0</v>
      </c>
      <c r="L22" s="425">
        <v>0</v>
      </c>
      <c r="M22" s="425">
        <v>0</v>
      </c>
      <c r="N22" s="51"/>
    </row>
    <row r="23" spans="2:14" ht="26.85" customHeight="1">
      <c r="B23" s="823" t="s">
        <v>43</v>
      </c>
      <c r="C23" s="823"/>
      <c r="D23" s="823"/>
      <c r="E23" s="823"/>
      <c r="F23" s="823"/>
      <c r="G23" s="547"/>
      <c r="H23" s="547"/>
      <c r="I23" s="547"/>
      <c r="J23" s="547"/>
      <c r="K23" s="547"/>
      <c r="L23" s="547"/>
      <c r="M23" s="547"/>
      <c r="N23" s="51"/>
    </row>
    <row r="24" spans="2:14" ht="26.85" customHeight="1">
      <c r="B24" s="28"/>
      <c r="C24" s="28"/>
      <c r="D24" s="10"/>
      <c r="E24" s="10"/>
      <c r="F24" s="45"/>
      <c r="G24" s="16"/>
      <c r="H24" s="16"/>
      <c r="I24" s="16"/>
      <c r="J24" s="16"/>
      <c r="K24" s="16"/>
      <c r="L24" s="16"/>
      <c r="M24" s="16"/>
      <c r="N24" s="28"/>
    </row>
    <row r="25" spans="2:14" ht="26.85" customHeight="1">
      <c r="B25" s="742" t="s">
        <v>44</v>
      </c>
      <c r="C25" s="742"/>
      <c r="D25" s="769" t="s">
        <v>10</v>
      </c>
      <c r="E25" s="769"/>
      <c r="F25" s="770" t="s">
        <v>11</v>
      </c>
      <c r="G25" s="771" t="s">
        <v>12</v>
      </c>
      <c r="H25" s="771" t="s">
        <v>13</v>
      </c>
      <c r="I25" s="771" t="s">
        <v>14</v>
      </c>
      <c r="J25" s="771" t="s">
        <v>15</v>
      </c>
      <c r="K25" s="771" t="s">
        <v>16</v>
      </c>
      <c r="L25" s="771" t="s">
        <v>17</v>
      </c>
      <c r="M25" s="771" t="s">
        <v>18</v>
      </c>
      <c r="N25" s="51"/>
    </row>
    <row r="26" spans="2:14" ht="26.85" customHeight="1">
      <c r="B26" s="223" t="s">
        <v>45</v>
      </c>
      <c r="C26" s="388"/>
      <c r="D26" s="223" t="s">
        <v>31</v>
      </c>
      <c r="E26" s="210"/>
      <c r="F26" s="560">
        <v>0.97650000000000003</v>
      </c>
      <c r="G26" s="415" t="s">
        <v>23</v>
      </c>
      <c r="H26" s="415" t="s">
        <v>23</v>
      </c>
      <c r="I26" s="415" t="s">
        <v>23</v>
      </c>
      <c r="J26" s="415" t="s">
        <v>23</v>
      </c>
      <c r="K26" s="415" t="s">
        <v>23</v>
      </c>
      <c r="L26" s="415" t="s">
        <v>23</v>
      </c>
      <c r="M26" s="415" t="s">
        <v>23</v>
      </c>
      <c r="N26" s="51"/>
    </row>
    <row r="27" spans="2:14" ht="26.85" customHeight="1">
      <c r="B27" s="223" t="s">
        <v>46</v>
      </c>
      <c r="C27" s="388"/>
      <c r="D27" s="223" t="s">
        <v>31</v>
      </c>
      <c r="E27" s="210"/>
      <c r="F27" s="562">
        <v>1.9199999999999998E-2</v>
      </c>
      <c r="G27" s="415" t="s">
        <v>23</v>
      </c>
      <c r="H27" s="415" t="s">
        <v>23</v>
      </c>
      <c r="I27" s="415" t="s">
        <v>23</v>
      </c>
      <c r="J27" s="415" t="s">
        <v>23</v>
      </c>
      <c r="K27" s="415" t="s">
        <v>23</v>
      </c>
      <c r="L27" s="415" t="s">
        <v>23</v>
      </c>
      <c r="M27" s="415" t="s">
        <v>23</v>
      </c>
      <c r="N27" s="51"/>
    </row>
    <row r="28" spans="2:14" ht="26.85" customHeight="1">
      <c r="B28" s="223" t="s">
        <v>47</v>
      </c>
      <c r="C28" s="388"/>
      <c r="D28" s="223" t="s">
        <v>31</v>
      </c>
      <c r="E28" s="210"/>
      <c r="F28" s="562">
        <v>4.3E-3</v>
      </c>
      <c r="G28" s="415" t="s">
        <v>23</v>
      </c>
      <c r="H28" s="415" t="s">
        <v>23</v>
      </c>
      <c r="I28" s="415" t="s">
        <v>23</v>
      </c>
      <c r="J28" s="415" t="s">
        <v>23</v>
      </c>
      <c r="K28" s="415" t="s">
        <v>23</v>
      </c>
      <c r="L28" s="415" t="s">
        <v>23</v>
      </c>
      <c r="M28" s="415" t="s">
        <v>23</v>
      </c>
      <c r="N28" s="51"/>
    </row>
    <row r="29" spans="2:14" ht="26.85" customHeight="1">
      <c r="B29" s="223" t="s">
        <v>48</v>
      </c>
      <c r="C29" s="388"/>
      <c r="D29" s="223" t="s">
        <v>25</v>
      </c>
      <c r="E29" s="210"/>
      <c r="F29" s="301">
        <v>1956</v>
      </c>
      <c r="G29" s="415" t="s">
        <v>23</v>
      </c>
      <c r="H29" s="415" t="s">
        <v>23</v>
      </c>
      <c r="I29" s="415" t="s">
        <v>23</v>
      </c>
      <c r="J29" s="415" t="s">
        <v>23</v>
      </c>
      <c r="K29" s="415" t="s">
        <v>23</v>
      </c>
      <c r="L29" s="415" t="s">
        <v>23</v>
      </c>
      <c r="M29" s="415" t="s">
        <v>23</v>
      </c>
      <c r="N29" s="51"/>
    </row>
    <row r="30" spans="2:14" ht="26.85" customHeight="1">
      <c r="B30" s="223" t="s">
        <v>49</v>
      </c>
      <c r="C30" s="388"/>
      <c r="D30" s="223" t="s">
        <v>20</v>
      </c>
      <c r="E30" s="210"/>
      <c r="F30" s="655">
        <v>855436359.70000005</v>
      </c>
      <c r="G30" s="415" t="s">
        <v>23</v>
      </c>
      <c r="H30" s="415" t="s">
        <v>23</v>
      </c>
      <c r="I30" s="415" t="s">
        <v>23</v>
      </c>
      <c r="J30" s="415" t="s">
        <v>23</v>
      </c>
      <c r="K30" s="415" t="s">
        <v>23</v>
      </c>
      <c r="L30" s="415" t="s">
        <v>23</v>
      </c>
      <c r="M30" s="415" t="s">
        <v>23</v>
      </c>
      <c r="N30" s="51"/>
    </row>
    <row r="31" spans="2:14" ht="50.1" customHeight="1">
      <c r="B31" s="48"/>
      <c r="C31" s="48"/>
      <c r="D31" s="10"/>
      <c r="E31" s="10"/>
      <c r="F31" s="45"/>
      <c r="G31" s="324"/>
      <c r="H31" s="324"/>
      <c r="I31" s="324"/>
      <c r="J31" s="324"/>
      <c r="K31" s="324"/>
      <c r="L31" s="324"/>
      <c r="M31" s="324"/>
      <c r="N31" s="51"/>
    </row>
    <row r="32" spans="2:14">
      <c r="B32" s="28"/>
      <c r="C32" s="28"/>
      <c r="D32" s="10"/>
      <c r="E32" s="697"/>
      <c r="F32" s="45"/>
      <c r="G32" s="16"/>
      <c r="H32" s="16"/>
      <c r="I32" s="16"/>
      <c r="J32" s="16"/>
      <c r="K32" s="16"/>
      <c r="L32" s="16"/>
      <c r="M32" s="16"/>
      <c r="N32" s="28"/>
    </row>
    <row r="34" spans="2:7">
      <c r="B34" s="28"/>
      <c r="C34" s="28"/>
      <c r="D34" s="10"/>
      <c r="E34" s="10"/>
      <c r="F34" s="45"/>
      <c r="G34" s="546"/>
    </row>
    <row r="39" spans="2:7">
      <c r="B39" s="48"/>
      <c r="C39" s="48"/>
      <c r="D39" s="10"/>
      <c r="E39" s="10"/>
      <c r="F39" s="45"/>
      <c r="G39" s="16"/>
    </row>
  </sheetData>
  <mergeCells count="2">
    <mergeCell ref="C2:F2"/>
    <mergeCell ref="B23:F23"/>
  </mergeCells>
  <pageMargins left="0.7" right="0.7" top="0.75" bottom="0.75" header="0.3" footer="0.3"/>
  <pageSetup paperSize="9" scale="4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1">
    <tabColor theme="5" tint="0.799981688894314"/>
    <pageSetUpPr fitToPage="1"/>
  </sheetPr>
  <dimension ref="B1:P35"/>
  <sheetViews>
    <sheetView zoomScale="70" zoomScaleNormal="70" workbookViewId="0">
      <selection activeCell="C22" sqref="C22"/>
    </sheetView>
  </sheetViews>
  <sheetFormatPr defaultColWidth="9.42578125" defaultRowHeight="15.6"/>
  <cols>
    <col min="1" max="1" width="4.42578125" style="28" customWidth="1"/>
    <col min="2" max="2" width="65.5703125" style="28" customWidth="1"/>
    <col min="3" max="3" width="20.5703125" style="28" customWidth="1"/>
    <col min="4" max="4" width="9.42578125" style="10" customWidth="1"/>
    <col min="5" max="5" width="15.42578125" style="10" customWidth="1"/>
    <col min="6" max="6" width="26.5703125" style="45" customWidth="1"/>
    <col min="7" max="7" width="23.5703125" style="16" customWidth="1"/>
    <col min="8" max="11" width="21.5703125" style="16" customWidth="1"/>
    <col min="12" max="12" width="19.42578125" style="16" customWidth="1"/>
    <col min="13" max="13" width="21.5703125" style="16" customWidth="1"/>
    <col min="14" max="14" width="15.5703125" style="28" customWidth="1"/>
    <col min="15" max="16384" width="9.42578125" style="28"/>
  </cols>
  <sheetData>
    <row r="1" spans="2:16" ht="24.6" customHeight="1"/>
    <row r="2" spans="2:16" ht="81" customHeight="1">
      <c r="B2" s="509" t="s">
        <v>50</v>
      </c>
      <c r="C2" s="824" t="s">
        <v>8</v>
      </c>
      <c r="D2" s="824"/>
      <c r="E2" s="824"/>
      <c r="F2" s="824"/>
      <c r="G2" s="318"/>
      <c r="H2" s="318"/>
      <c r="I2" s="318"/>
      <c r="J2" s="318"/>
      <c r="K2" s="318"/>
      <c r="L2" s="318"/>
      <c r="M2" s="318"/>
      <c r="P2" s="28" t="s">
        <v>51</v>
      </c>
    </row>
    <row r="3" spans="2:16" ht="25.5" customHeight="1">
      <c r="B3" s="82"/>
      <c r="C3" s="82"/>
    </row>
    <row r="4" spans="2:16" ht="26.85" customHeight="1">
      <c r="B4" s="6" t="s">
        <v>52</v>
      </c>
      <c r="C4" s="6"/>
      <c r="D4" s="7" t="s">
        <v>10</v>
      </c>
      <c r="E4" s="7"/>
      <c r="F4" s="8" t="s">
        <v>11</v>
      </c>
      <c r="G4" s="9" t="s">
        <v>12</v>
      </c>
      <c r="H4" s="9" t="s">
        <v>13</v>
      </c>
      <c r="I4" s="9" t="s">
        <v>14</v>
      </c>
      <c r="J4" s="9" t="s">
        <v>15</v>
      </c>
      <c r="K4" s="9" t="s">
        <v>16</v>
      </c>
      <c r="L4" s="9" t="s">
        <v>17</v>
      </c>
      <c r="M4" s="9" t="s">
        <v>18</v>
      </c>
      <c r="N4" s="51"/>
    </row>
    <row r="5" spans="2:16" ht="26.85" customHeight="1">
      <c r="B5" s="263" t="s">
        <v>53</v>
      </c>
      <c r="C5" s="388"/>
      <c r="D5" s="223"/>
      <c r="E5" s="210"/>
      <c r="F5" s="232"/>
      <c r="G5" s="415"/>
      <c r="H5" s="415"/>
      <c r="I5" s="415"/>
      <c r="J5" s="415"/>
      <c r="K5" s="415"/>
      <c r="L5" s="415"/>
      <c r="M5" s="415"/>
      <c r="N5" s="51"/>
    </row>
    <row r="6" spans="2:16" ht="26.85" customHeight="1">
      <c r="B6" s="388" t="s">
        <v>54</v>
      </c>
      <c r="C6" s="388"/>
      <c r="D6" s="223" t="s">
        <v>55</v>
      </c>
      <c r="E6" s="210"/>
      <c r="F6" s="232">
        <v>1.7</v>
      </c>
      <c r="G6" s="415" t="s">
        <v>23</v>
      </c>
      <c r="H6" s="415" t="s">
        <v>23</v>
      </c>
      <c r="I6" s="415" t="s">
        <v>23</v>
      </c>
      <c r="J6" s="415" t="s">
        <v>23</v>
      </c>
      <c r="K6" s="415" t="s">
        <v>23</v>
      </c>
      <c r="L6" s="415" t="s">
        <v>23</v>
      </c>
      <c r="M6" s="415" t="s">
        <v>23</v>
      </c>
      <c r="N6" s="51"/>
    </row>
    <row r="7" spans="2:16" ht="26.85" customHeight="1">
      <c r="B7" s="388" t="s">
        <v>56</v>
      </c>
      <c r="C7" s="388"/>
      <c r="D7" s="223" t="s">
        <v>25</v>
      </c>
      <c r="E7" s="210"/>
      <c r="F7" s="301">
        <v>5351773</v>
      </c>
      <c r="G7" s="415" t="s">
        <v>23</v>
      </c>
      <c r="H7" s="415" t="s">
        <v>23</v>
      </c>
      <c r="I7" s="415" t="s">
        <v>23</v>
      </c>
      <c r="J7" s="415" t="s">
        <v>23</v>
      </c>
      <c r="K7" s="415" t="s">
        <v>23</v>
      </c>
      <c r="L7" s="415" t="s">
        <v>23</v>
      </c>
      <c r="M7" s="415" t="s">
        <v>23</v>
      </c>
      <c r="N7" s="51"/>
    </row>
    <row r="8" spans="2:16" ht="26.85" customHeight="1">
      <c r="B8" s="263" t="s">
        <v>57</v>
      </c>
      <c r="C8" s="388"/>
      <c r="D8" s="223"/>
      <c r="E8" s="210"/>
      <c r="F8" s="232"/>
      <c r="G8" s="415"/>
      <c r="H8" s="415"/>
      <c r="I8" s="415"/>
      <c r="J8" s="415"/>
      <c r="K8" s="415"/>
      <c r="L8" s="415"/>
      <c r="M8" s="415"/>
      <c r="N8" s="51"/>
    </row>
    <row r="9" spans="2:16" ht="26.85" customHeight="1">
      <c r="B9" s="388" t="s">
        <v>58</v>
      </c>
      <c r="C9" s="388"/>
      <c r="D9" s="223" t="s">
        <v>25</v>
      </c>
      <c r="E9" s="210"/>
      <c r="F9" s="301">
        <v>127126</v>
      </c>
      <c r="G9" s="415" t="s">
        <v>23</v>
      </c>
      <c r="H9" s="415" t="s">
        <v>23</v>
      </c>
      <c r="I9" s="415" t="s">
        <v>23</v>
      </c>
      <c r="J9" s="415" t="s">
        <v>23</v>
      </c>
      <c r="K9" s="415" t="s">
        <v>23</v>
      </c>
      <c r="L9" s="415" t="s">
        <v>23</v>
      </c>
      <c r="M9" s="415" t="s">
        <v>23</v>
      </c>
      <c r="N9" s="51"/>
    </row>
    <row r="10" spans="2:16" ht="26.85" customHeight="1">
      <c r="B10" s="388" t="s">
        <v>59</v>
      </c>
      <c r="C10" s="388"/>
      <c r="D10" s="223" t="s">
        <v>25</v>
      </c>
      <c r="E10" s="210"/>
      <c r="F10" s="301">
        <v>39312</v>
      </c>
      <c r="G10" s="415" t="s">
        <v>23</v>
      </c>
      <c r="H10" s="415" t="s">
        <v>23</v>
      </c>
      <c r="I10" s="415" t="s">
        <v>23</v>
      </c>
      <c r="J10" s="415" t="s">
        <v>23</v>
      </c>
      <c r="K10" s="415" t="s">
        <v>23</v>
      </c>
      <c r="L10" s="415" t="s">
        <v>23</v>
      </c>
      <c r="M10" s="415" t="s">
        <v>23</v>
      </c>
      <c r="N10" s="51"/>
    </row>
    <row r="11" spans="2:16" ht="26.85" customHeight="1">
      <c r="B11" s="388" t="s">
        <v>60</v>
      </c>
      <c r="C11" s="388"/>
      <c r="D11" s="223" t="s">
        <v>25</v>
      </c>
      <c r="E11" s="210"/>
      <c r="F11" s="301">
        <v>36647</v>
      </c>
      <c r="G11" s="415" t="s">
        <v>23</v>
      </c>
      <c r="H11" s="415" t="s">
        <v>23</v>
      </c>
      <c r="I11" s="415" t="s">
        <v>23</v>
      </c>
      <c r="J11" s="415" t="s">
        <v>23</v>
      </c>
      <c r="K11" s="415" t="s">
        <v>23</v>
      </c>
      <c r="L11" s="415" t="s">
        <v>23</v>
      </c>
      <c r="M11" s="415" t="s">
        <v>23</v>
      </c>
      <c r="N11" s="51"/>
    </row>
    <row r="12" spans="2:16" ht="26.85" customHeight="1">
      <c r="B12" s="263" t="s">
        <v>36</v>
      </c>
      <c r="C12" s="388"/>
      <c r="D12" s="223"/>
      <c r="E12" s="210"/>
      <c r="F12" s="301"/>
      <c r="G12" s="415"/>
      <c r="H12" s="415"/>
      <c r="I12" s="415"/>
      <c r="J12" s="415"/>
      <c r="K12" s="415"/>
      <c r="L12" s="415"/>
      <c r="M12" s="415"/>
      <c r="N12" s="51"/>
    </row>
    <row r="13" spans="2:16" ht="26.85" customHeight="1">
      <c r="B13" s="388" t="s">
        <v>61</v>
      </c>
      <c r="C13" s="388"/>
      <c r="D13" s="223" t="s">
        <v>25</v>
      </c>
      <c r="E13" s="210"/>
      <c r="F13" s="302">
        <v>11</v>
      </c>
      <c r="G13" s="251">
        <v>4</v>
      </c>
      <c r="H13" s="251">
        <v>2</v>
      </c>
      <c r="I13" s="251">
        <v>0</v>
      </c>
      <c r="J13" s="251">
        <v>0</v>
      </c>
      <c r="K13" s="251">
        <v>0</v>
      </c>
      <c r="L13" s="251">
        <v>0</v>
      </c>
      <c r="M13" s="251">
        <v>0</v>
      </c>
      <c r="N13" s="51"/>
    </row>
    <row r="14" spans="2:16" ht="26.85" customHeight="1">
      <c r="B14" s="388" t="s">
        <v>62</v>
      </c>
      <c r="C14" s="388"/>
      <c r="D14" s="223" t="s">
        <v>31</v>
      </c>
      <c r="E14" s="210"/>
      <c r="F14" s="309">
        <v>0.57889999999999997</v>
      </c>
      <c r="G14" s="425">
        <v>0.33329999999999999</v>
      </c>
      <c r="H14" s="425">
        <v>0.22220000000000001</v>
      </c>
      <c r="I14" s="425">
        <v>0</v>
      </c>
      <c r="J14" s="425">
        <v>0</v>
      </c>
      <c r="K14" s="425">
        <v>0</v>
      </c>
      <c r="L14" s="425">
        <v>0</v>
      </c>
      <c r="M14" s="425">
        <v>0</v>
      </c>
      <c r="N14" s="51"/>
    </row>
    <row r="15" spans="2:16" ht="26.85" customHeight="1">
      <c r="B15" s="388" t="s">
        <v>63</v>
      </c>
      <c r="C15" s="388"/>
      <c r="D15" s="223" t="s">
        <v>25</v>
      </c>
      <c r="E15" s="210"/>
      <c r="F15" s="301">
        <v>0</v>
      </c>
      <c r="G15" s="251">
        <v>0</v>
      </c>
      <c r="H15" s="251">
        <v>0</v>
      </c>
      <c r="I15" s="251">
        <v>0</v>
      </c>
      <c r="J15" s="251">
        <v>0</v>
      </c>
      <c r="K15" s="251">
        <v>0</v>
      </c>
      <c r="L15" s="251">
        <v>0</v>
      </c>
      <c r="M15" s="251">
        <v>0</v>
      </c>
      <c r="N15" s="51"/>
    </row>
    <row r="16" spans="2:16" ht="26.85" customHeight="1">
      <c r="B16" s="388" t="s">
        <v>64</v>
      </c>
      <c r="C16" s="388"/>
      <c r="D16" s="223" t="s">
        <v>31</v>
      </c>
      <c r="E16" s="210"/>
      <c r="F16" s="309">
        <v>0</v>
      </c>
      <c r="G16" s="425">
        <v>0</v>
      </c>
      <c r="H16" s="425">
        <v>0</v>
      </c>
      <c r="I16" s="425">
        <v>0</v>
      </c>
      <c r="J16" s="425">
        <v>0</v>
      </c>
      <c r="K16" s="425">
        <v>0</v>
      </c>
      <c r="L16" s="425">
        <v>0</v>
      </c>
      <c r="M16" s="425">
        <v>0</v>
      </c>
      <c r="N16" s="51"/>
    </row>
    <row r="17" spans="2:14" ht="26.85" customHeight="1">
      <c r="B17" s="388" t="s">
        <v>65</v>
      </c>
      <c r="C17" s="388"/>
      <c r="D17" s="223" t="s">
        <v>25</v>
      </c>
      <c r="E17" s="210"/>
      <c r="F17" s="301">
        <v>0</v>
      </c>
      <c r="G17" s="251">
        <v>0</v>
      </c>
      <c r="H17" s="251">
        <v>0</v>
      </c>
      <c r="I17" s="251">
        <v>0</v>
      </c>
      <c r="J17" s="251">
        <v>0</v>
      </c>
      <c r="K17" s="251">
        <v>0</v>
      </c>
      <c r="L17" s="251">
        <v>0</v>
      </c>
      <c r="M17" s="251">
        <v>0</v>
      </c>
      <c r="N17" s="51"/>
    </row>
    <row r="18" spans="2:14" ht="26.85" customHeight="1">
      <c r="B18" s="805" t="s">
        <v>66</v>
      </c>
      <c r="C18" s="805"/>
      <c r="D18" s="298" t="s">
        <v>31</v>
      </c>
      <c r="E18" s="587"/>
      <c r="F18" s="806">
        <v>0</v>
      </c>
      <c r="G18" s="809">
        <v>0</v>
      </c>
      <c r="H18" s="809">
        <v>0</v>
      </c>
      <c r="I18" s="809">
        <v>0</v>
      </c>
      <c r="J18" s="809">
        <v>0</v>
      </c>
      <c r="K18" s="809">
        <v>0</v>
      </c>
      <c r="L18" s="809">
        <v>0</v>
      </c>
      <c r="M18" s="809">
        <v>0</v>
      </c>
      <c r="N18" s="51"/>
    </row>
    <row r="19" spans="2:14" ht="26.85" customHeight="1">
      <c r="B19" s="825" t="s">
        <v>43</v>
      </c>
      <c r="C19" s="825"/>
      <c r="D19" s="825"/>
      <c r="E19" s="825"/>
      <c r="F19" s="825"/>
      <c r="G19" s="547"/>
      <c r="H19" s="547"/>
      <c r="I19" s="547"/>
      <c r="J19" s="547"/>
      <c r="K19" s="547"/>
      <c r="L19" s="547"/>
      <c r="M19" s="547"/>
      <c r="N19" s="51"/>
    </row>
    <row r="20" spans="2:14" ht="26.85" customHeight="1">
      <c r="B20" s="804"/>
      <c r="C20" s="804"/>
      <c r="D20" s="807"/>
      <c r="E20" s="807"/>
      <c r="F20" s="808"/>
      <c r="G20" s="791"/>
      <c r="H20" s="791"/>
      <c r="I20" s="791"/>
      <c r="J20" s="791"/>
      <c r="K20" s="791"/>
      <c r="L20" s="791"/>
      <c r="M20" s="810"/>
      <c r="N20" s="51"/>
    </row>
    <row r="21" spans="2:14" ht="26.85" customHeight="1">
      <c r="B21" s="753" t="s">
        <v>67</v>
      </c>
      <c r="C21" s="744"/>
      <c r="D21" s="7" t="s">
        <v>10</v>
      </c>
      <c r="E21" s="7"/>
      <c r="F21" s="8" t="s">
        <v>11</v>
      </c>
      <c r="G21" s="9" t="s">
        <v>12</v>
      </c>
      <c r="H21" s="9" t="s">
        <v>13</v>
      </c>
      <c r="I21" s="9" t="s">
        <v>14</v>
      </c>
      <c r="J21" s="9" t="s">
        <v>15</v>
      </c>
      <c r="K21" s="9" t="s">
        <v>16</v>
      </c>
      <c r="L21" s="9" t="s">
        <v>17</v>
      </c>
      <c r="M21" s="9" t="s">
        <v>18</v>
      </c>
      <c r="N21" s="51"/>
    </row>
    <row r="22" spans="2:14" ht="26.85" customHeight="1">
      <c r="B22" s="223" t="s">
        <v>45</v>
      </c>
      <c r="C22" s="388"/>
      <c r="D22" s="223" t="s">
        <v>31</v>
      </c>
      <c r="E22" s="210"/>
      <c r="F22" s="737">
        <v>0.99950000000000006</v>
      </c>
      <c r="G22" s="415" t="s">
        <v>23</v>
      </c>
      <c r="H22" s="415" t="s">
        <v>23</v>
      </c>
      <c r="I22" s="415" t="s">
        <v>23</v>
      </c>
      <c r="J22" s="415" t="s">
        <v>23</v>
      </c>
      <c r="K22" s="415" t="s">
        <v>23</v>
      </c>
      <c r="L22" s="415" t="s">
        <v>23</v>
      </c>
      <c r="M22" s="415" t="s">
        <v>23</v>
      </c>
      <c r="N22" s="51"/>
    </row>
    <row r="23" spans="2:14" ht="26.85" customHeight="1">
      <c r="B23" s="223" t="s">
        <v>46</v>
      </c>
      <c r="C23" s="388"/>
      <c r="D23" s="223" t="s">
        <v>31</v>
      </c>
      <c r="E23" s="210"/>
      <c r="F23" s="736">
        <v>2.0000000000000001E-4</v>
      </c>
      <c r="G23" s="415" t="s">
        <v>23</v>
      </c>
      <c r="H23" s="415" t="s">
        <v>23</v>
      </c>
      <c r="I23" s="415" t="s">
        <v>23</v>
      </c>
      <c r="J23" s="415" t="s">
        <v>23</v>
      </c>
      <c r="K23" s="415" t="s">
        <v>23</v>
      </c>
      <c r="L23" s="415" t="s">
        <v>23</v>
      </c>
      <c r="M23" s="415" t="s">
        <v>23</v>
      </c>
      <c r="N23" s="51"/>
    </row>
    <row r="24" spans="2:14" ht="26.85" customHeight="1">
      <c r="B24" s="223" t="s">
        <v>47</v>
      </c>
      <c r="C24" s="388"/>
      <c r="D24" s="223" t="s">
        <v>31</v>
      </c>
      <c r="E24" s="210"/>
      <c r="F24" s="736">
        <v>2.9999999999999997E-4</v>
      </c>
      <c r="G24" s="415" t="s">
        <v>23</v>
      </c>
      <c r="H24" s="415" t="s">
        <v>23</v>
      </c>
      <c r="I24" s="415" t="s">
        <v>23</v>
      </c>
      <c r="J24" s="415" t="s">
        <v>23</v>
      </c>
      <c r="K24" s="415" t="s">
        <v>23</v>
      </c>
      <c r="L24" s="415" t="s">
        <v>23</v>
      </c>
      <c r="M24" s="415" t="s">
        <v>23</v>
      </c>
      <c r="N24" s="51"/>
    </row>
    <row r="25" spans="2:14" ht="26.85" customHeight="1">
      <c r="B25" s="223" t="s">
        <v>48</v>
      </c>
      <c r="C25" s="388"/>
      <c r="D25" s="223" t="s">
        <v>25</v>
      </c>
      <c r="E25" s="210"/>
      <c r="F25" s="232">
        <v>326</v>
      </c>
      <c r="G25" s="415" t="s">
        <v>23</v>
      </c>
      <c r="H25" s="415" t="s">
        <v>23</v>
      </c>
      <c r="I25" s="415" t="s">
        <v>23</v>
      </c>
      <c r="J25" s="415" t="s">
        <v>23</v>
      </c>
      <c r="K25" s="415" t="s">
        <v>23</v>
      </c>
      <c r="L25" s="415" t="s">
        <v>23</v>
      </c>
      <c r="M25" s="415" t="s">
        <v>23</v>
      </c>
      <c r="N25" s="51"/>
    </row>
    <row r="26" spans="2:14" ht="26.85" customHeight="1">
      <c r="B26" s="223" t="s">
        <v>49</v>
      </c>
      <c r="C26" s="388"/>
      <c r="D26" s="223" t="s">
        <v>20</v>
      </c>
      <c r="E26" s="210"/>
      <c r="F26" s="655">
        <v>237389656.52000001</v>
      </c>
      <c r="G26" s="415" t="s">
        <v>23</v>
      </c>
      <c r="H26" s="415" t="s">
        <v>23</v>
      </c>
      <c r="I26" s="415" t="s">
        <v>23</v>
      </c>
      <c r="J26" s="415" t="s">
        <v>23</v>
      </c>
      <c r="K26" s="415" t="s">
        <v>23</v>
      </c>
      <c r="L26" s="415" t="s">
        <v>23</v>
      </c>
      <c r="M26" s="415" t="s">
        <v>23</v>
      </c>
      <c r="N26" s="51"/>
    </row>
    <row r="27" spans="2:14">
      <c r="B27" s="13"/>
      <c r="C27" s="13"/>
      <c r="D27" s="17"/>
      <c r="N27" s="51"/>
    </row>
    <row r="28" spans="2:14">
      <c r="E28" s="697"/>
    </row>
    <row r="35" spans="2:3">
      <c r="B35" s="48"/>
      <c r="C35" s="48"/>
    </row>
  </sheetData>
  <mergeCells count="2">
    <mergeCell ref="C2:F2"/>
    <mergeCell ref="B19:F19"/>
  </mergeCells>
  <pageMargins left="0.7" right="0.7" top="0.75" bottom="0.75" header="0.3" footer="0.3"/>
  <pageSetup paperSize="9"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2">
    <tabColor theme="4" tint="0.799981688894314"/>
    <pageSetUpPr fitToPage="1"/>
  </sheetPr>
  <dimension ref="A1:N31"/>
  <sheetViews>
    <sheetView topLeftCell="A10" zoomScale="70" zoomScaleNormal="70" workbookViewId="0">
      <selection activeCell="B20" sqref="B20:F20"/>
    </sheetView>
  </sheetViews>
  <sheetFormatPr defaultColWidth="9.42578125" defaultRowHeight="15.6"/>
  <cols>
    <col min="1" max="1" width="4.42578125" style="28" customWidth="1"/>
    <col min="2" max="2" width="102" style="28" customWidth="1"/>
    <col min="3" max="3" width="20.5703125" style="28" customWidth="1"/>
    <col min="4" max="4" width="8.5703125" style="10" customWidth="1"/>
    <col min="5" max="5" width="15.42578125" style="10" customWidth="1"/>
    <col min="6" max="6" width="21.5703125" style="45" customWidth="1"/>
    <col min="7" max="13" width="21.5703125" style="16" customWidth="1"/>
    <col min="14" max="14" width="15.5703125" style="28" customWidth="1"/>
    <col min="15" max="16384" width="9.42578125" style="28"/>
  </cols>
  <sheetData>
    <row r="1" spans="1:14" ht="24.6" customHeight="1"/>
    <row r="2" spans="1:14" ht="81" customHeight="1">
      <c r="A2" s="319" t="s">
        <v>68</v>
      </c>
      <c r="B2" s="827" t="s">
        <v>69</v>
      </c>
      <c r="C2" s="827"/>
      <c r="D2" s="827"/>
      <c r="E2" s="385"/>
      <c r="F2" s="385"/>
      <c r="G2" s="318"/>
      <c r="H2" s="318"/>
      <c r="I2" s="318"/>
      <c r="J2" s="318"/>
      <c r="K2" s="318"/>
      <c r="L2" s="318"/>
      <c r="M2" s="318"/>
    </row>
    <row r="3" spans="1:14" ht="25.5" customHeight="1">
      <c r="B3" s="82"/>
      <c r="C3" s="82"/>
    </row>
    <row r="4" spans="1:14" ht="26.85" customHeight="1">
      <c r="B4" s="6" t="s">
        <v>70</v>
      </c>
      <c r="C4" s="6"/>
      <c r="D4" s="7" t="s">
        <v>10</v>
      </c>
      <c r="E4" s="7"/>
      <c r="F4" s="8" t="s">
        <v>11</v>
      </c>
      <c r="G4" s="9" t="s">
        <v>12</v>
      </c>
      <c r="H4" s="9" t="s">
        <v>13</v>
      </c>
      <c r="I4" s="9" t="s">
        <v>14</v>
      </c>
      <c r="J4" s="9" t="s">
        <v>15</v>
      </c>
      <c r="K4" s="9" t="s">
        <v>16</v>
      </c>
      <c r="L4" s="9" t="s">
        <v>17</v>
      </c>
      <c r="M4" s="9" t="s">
        <v>18</v>
      </c>
    </row>
    <row r="5" spans="1:14" ht="26.85" customHeight="1">
      <c r="B5" s="263" t="s">
        <v>71</v>
      </c>
      <c r="C5" s="225"/>
      <c r="D5" s="210" t="s">
        <v>25</v>
      </c>
      <c r="E5" s="210"/>
      <c r="F5" s="232">
        <v>6</v>
      </c>
      <c r="G5" s="221" t="s">
        <v>23</v>
      </c>
      <c r="H5" s="221" t="s">
        <v>23</v>
      </c>
      <c r="I5" s="221" t="s">
        <v>23</v>
      </c>
      <c r="J5" s="221" t="s">
        <v>23</v>
      </c>
      <c r="K5" s="221" t="s">
        <v>23</v>
      </c>
      <c r="L5" s="221" t="s">
        <v>23</v>
      </c>
      <c r="M5" s="221" t="s">
        <v>23</v>
      </c>
      <c r="N5" s="51"/>
    </row>
    <row r="6" spans="1:14" ht="26.85" customHeight="1">
      <c r="B6" s="263" t="s">
        <v>72</v>
      </c>
      <c r="C6" s="263"/>
      <c r="D6" s="210" t="s">
        <v>25</v>
      </c>
      <c r="E6" s="210"/>
      <c r="F6" s="232">
        <v>0</v>
      </c>
      <c r="G6" s="221">
        <v>1</v>
      </c>
      <c r="H6" s="221" t="s">
        <v>23</v>
      </c>
      <c r="I6" s="221" t="s">
        <v>23</v>
      </c>
      <c r="J6" s="221" t="s">
        <v>23</v>
      </c>
      <c r="K6" s="221" t="s">
        <v>23</v>
      </c>
      <c r="L6" s="221" t="s">
        <v>23</v>
      </c>
      <c r="M6" s="221" t="s">
        <v>23</v>
      </c>
      <c r="N6" s="51"/>
    </row>
    <row r="7" spans="1:14" ht="26.85" customHeight="1">
      <c r="B7" s="388" t="s">
        <v>73</v>
      </c>
      <c r="C7" s="388"/>
      <c r="D7" s="210" t="s">
        <v>20</v>
      </c>
      <c r="E7" s="210"/>
      <c r="F7" s="232">
        <v>0</v>
      </c>
      <c r="G7" s="222">
        <v>600000</v>
      </c>
      <c r="H7" s="221" t="s">
        <v>23</v>
      </c>
      <c r="I7" s="221" t="s">
        <v>23</v>
      </c>
      <c r="J7" s="221" t="s">
        <v>23</v>
      </c>
      <c r="K7" s="221" t="s">
        <v>23</v>
      </c>
      <c r="L7" s="221" t="s">
        <v>23</v>
      </c>
      <c r="M7" s="221" t="s">
        <v>23</v>
      </c>
      <c r="N7" s="51"/>
    </row>
    <row r="8" spans="1:14" ht="26.85" customHeight="1">
      <c r="B8" s="263" t="s">
        <v>74</v>
      </c>
      <c r="C8" s="263"/>
      <c r="D8" s="210" t="s">
        <v>25</v>
      </c>
      <c r="E8" s="210"/>
      <c r="F8" s="232">
        <v>0</v>
      </c>
      <c r="G8" s="221">
        <v>0</v>
      </c>
      <c r="H8" s="221" t="s">
        <v>23</v>
      </c>
      <c r="I8" s="221" t="s">
        <v>23</v>
      </c>
      <c r="J8" s="221" t="s">
        <v>23</v>
      </c>
      <c r="K8" s="221" t="s">
        <v>23</v>
      </c>
      <c r="L8" s="221" t="s">
        <v>23</v>
      </c>
      <c r="M8" s="221" t="s">
        <v>23</v>
      </c>
      <c r="N8" s="51"/>
    </row>
    <row r="9" spans="1:14" ht="26.85" customHeight="1">
      <c r="B9" s="263" t="s">
        <v>75</v>
      </c>
      <c r="C9" s="263"/>
      <c r="D9" s="210" t="s">
        <v>25</v>
      </c>
      <c r="E9" s="210"/>
      <c r="F9" s="232">
        <v>0</v>
      </c>
      <c r="G9" s="221">
        <v>0</v>
      </c>
      <c r="H9" s="221" t="s">
        <v>23</v>
      </c>
      <c r="I9" s="221" t="s">
        <v>23</v>
      </c>
      <c r="J9" s="221" t="s">
        <v>23</v>
      </c>
      <c r="K9" s="221" t="s">
        <v>23</v>
      </c>
      <c r="L9" s="221" t="s">
        <v>23</v>
      </c>
      <c r="M9" s="221" t="s">
        <v>23</v>
      </c>
      <c r="N9" s="51"/>
    </row>
    <row r="10" spans="1:14" ht="26.85" customHeight="1">
      <c r="B10" s="263" t="s">
        <v>76</v>
      </c>
      <c r="C10" s="263"/>
      <c r="D10" s="210" t="s">
        <v>25</v>
      </c>
      <c r="E10" s="210"/>
      <c r="F10" s="232">
        <v>5</v>
      </c>
      <c r="G10" s="221">
        <v>2</v>
      </c>
      <c r="H10" s="221" t="s">
        <v>23</v>
      </c>
      <c r="I10" s="221" t="s">
        <v>23</v>
      </c>
      <c r="J10" s="221" t="s">
        <v>23</v>
      </c>
      <c r="K10" s="221" t="s">
        <v>23</v>
      </c>
      <c r="L10" s="221" t="s">
        <v>23</v>
      </c>
      <c r="M10" s="221" t="s">
        <v>23</v>
      </c>
      <c r="N10" s="51"/>
    </row>
    <row r="11" spans="1:14" ht="26.85" customHeight="1">
      <c r="B11" s="263" t="s">
        <v>77</v>
      </c>
      <c r="C11" s="263"/>
      <c r="D11" s="210" t="s">
        <v>25</v>
      </c>
      <c r="E11" s="210"/>
      <c r="F11" s="232">
        <v>1</v>
      </c>
      <c r="G11" s="221">
        <v>0</v>
      </c>
      <c r="H11" s="221" t="s">
        <v>23</v>
      </c>
      <c r="I11" s="221" t="s">
        <v>23</v>
      </c>
      <c r="J11" s="221" t="s">
        <v>23</v>
      </c>
      <c r="K11" s="221" t="s">
        <v>23</v>
      </c>
      <c r="L11" s="221" t="s">
        <v>23</v>
      </c>
      <c r="M11" s="221" t="s">
        <v>23</v>
      </c>
      <c r="N11" s="51"/>
    </row>
    <row r="12" spans="1:14" ht="26.85" customHeight="1">
      <c r="B12" s="263" t="s">
        <v>78</v>
      </c>
      <c r="C12" s="225"/>
      <c r="D12" s="210"/>
      <c r="E12" s="210"/>
      <c r="F12" s="232"/>
      <c r="G12" s="221"/>
      <c r="H12" s="221"/>
      <c r="I12" s="221"/>
      <c r="J12" s="221"/>
      <c r="K12" s="221"/>
      <c r="L12" s="221"/>
      <c r="M12" s="221"/>
    </row>
    <row r="13" spans="1:14" ht="26.85" customHeight="1">
      <c r="B13" s="388" t="s">
        <v>79</v>
      </c>
      <c r="C13" s="386"/>
      <c r="D13" s="210" t="s">
        <v>31</v>
      </c>
      <c r="E13" s="210"/>
      <c r="F13" s="309">
        <v>0.75</v>
      </c>
      <c r="G13" s="221" t="s">
        <v>23</v>
      </c>
      <c r="H13" s="221" t="s">
        <v>23</v>
      </c>
      <c r="I13" s="221" t="s">
        <v>23</v>
      </c>
      <c r="J13" s="221" t="s">
        <v>23</v>
      </c>
      <c r="K13" s="221" t="s">
        <v>23</v>
      </c>
      <c r="L13" s="221" t="s">
        <v>23</v>
      </c>
      <c r="M13" s="221" t="s">
        <v>23</v>
      </c>
    </row>
    <row r="14" spans="1:14" ht="26.85" customHeight="1">
      <c r="B14" s="388" t="s">
        <v>80</v>
      </c>
      <c r="C14" s="386"/>
      <c r="D14" s="210" t="s">
        <v>31</v>
      </c>
      <c r="E14" s="210"/>
      <c r="F14" s="309">
        <v>0.62</v>
      </c>
      <c r="G14" s="221" t="s">
        <v>23</v>
      </c>
      <c r="H14" s="221" t="s">
        <v>23</v>
      </c>
      <c r="I14" s="221" t="s">
        <v>23</v>
      </c>
      <c r="J14" s="221" t="s">
        <v>23</v>
      </c>
      <c r="K14" s="221" t="s">
        <v>23</v>
      </c>
      <c r="L14" s="221" t="s">
        <v>23</v>
      </c>
      <c r="M14" s="221" t="s">
        <v>23</v>
      </c>
    </row>
    <row r="15" spans="1:14" ht="26.85" customHeight="1">
      <c r="B15" s="263" t="s">
        <v>81</v>
      </c>
      <c r="C15" s="263"/>
      <c r="D15" s="210" t="s">
        <v>25</v>
      </c>
      <c r="E15" s="210"/>
      <c r="F15" s="232">
        <v>0</v>
      </c>
      <c r="G15" s="221">
        <v>0</v>
      </c>
      <c r="H15" s="221" t="s">
        <v>23</v>
      </c>
      <c r="I15" s="221" t="s">
        <v>23</v>
      </c>
      <c r="J15" s="221" t="s">
        <v>23</v>
      </c>
      <c r="K15" s="221" t="s">
        <v>23</v>
      </c>
      <c r="L15" s="221" t="s">
        <v>23</v>
      </c>
      <c r="M15" s="221" t="s">
        <v>23</v>
      </c>
      <c r="N15" s="51"/>
    </row>
    <row r="16" spans="1:14" ht="26.85" customHeight="1">
      <c r="B16" s="388" t="s">
        <v>82</v>
      </c>
      <c r="C16" s="218"/>
      <c r="D16" s="210" t="s">
        <v>25</v>
      </c>
      <c r="E16" s="210"/>
      <c r="F16" s="232">
        <v>0</v>
      </c>
      <c r="G16" s="221" t="s">
        <v>23</v>
      </c>
      <c r="H16" s="221" t="s">
        <v>23</v>
      </c>
      <c r="I16" s="221" t="s">
        <v>23</v>
      </c>
      <c r="J16" s="221" t="s">
        <v>23</v>
      </c>
      <c r="K16" s="221" t="s">
        <v>23</v>
      </c>
      <c r="L16" s="221" t="s">
        <v>23</v>
      </c>
      <c r="M16" s="221" t="s">
        <v>23</v>
      </c>
      <c r="N16" s="51"/>
    </row>
    <row r="17" spans="2:14" ht="26.85" customHeight="1">
      <c r="B17" s="388" t="s">
        <v>83</v>
      </c>
      <c r="C17" s="390"/>
      <c r="D17" s="210" t="s">
        <v>25</v>
      </c>
      <c r="E17" s="210"/>
      <c r="F17" s="232" t="s">
        <v>84</v>
      </c>
      <c r="G17" s="221" t="s">
        <v>23</v>
      </c>
      <c r="H17" s="221" t="s">
        <v>23</v>
      </c>
      <c r="I17" s="221" t="s">
        <v>23</v>
      </c>
      <c r="J17" s="221" t="s">
        <v>23</v>
      </c>
      <c r="K17" s="221" t="s">
        <v>23</v>
      </c>
      <c r="L17" s="221" t="s">
        <v>23</v>
      </c>
      <c r="M17" s="221" t="s">
        <v>23</v>
      </c>
    </row>
    <row r="18" spans="2:14" ht="26.85" customHeight="1">
      <c r="B18" s="388" t="s">
        <v>85</v>
      </c>
      <c r="C18" s="390"/>
      <c r="D18" s="210" t="s">
        <v>25</v>
      </c>
      <c r="E18" s="210"/>
      <c r="F18" s="301">
        <v>8300</v>
      </c>
      <c r="G18" s="221" t="s">
        <v>23</v>
      </c>
      <c r="H18" s="221" t="s">
        <v>23</v>
      </c>
      <c r="I18" s="221" t="s">
        <v>23</v>
      </c>
      <c r="J18" s="221" t="s">
        <v>23</v>
      </c>
      <c r="K18" s="221" t="s">
        <v>23</v>
      </c>
      <c r="L18" s="221" t="s">
        <v>23</v>
      </c>
      <c r="M18" s="221" t="s">
        <v>23</v>
      </c>
    </row>
    <row r="19" spans="2:14" ht="26.85" customHeight="1">
      <c r="B19" s="390" t="s">
        <v>86</v>
      </c>
      <c r="C19" s="390"/>
      <c r="D19" s="210" t="s">
        <v>25</v>
      </c>
      <c r="E19" s="210"/>
      <c r="F19" s="301">
        <v>11300000</v>
      </c>
      <c r="G19" s="221" t="s">
        <v>23</v>
      </c>
      <c r="H19" s="221" t="s">
        <v>23</v>
      </c>
      <c r="I19" s="221" t="s">
        <v>23</v>
      </c>
      <c r="J19" s="221" t="s">
        <v>23</v>
      </c>
      <c r="K19" s="221" t="s">
        <v>23</v>
      </c>
      <c r="L19" s="221" t="s">
        <v>23</v>
      </c>
      <c r="M19" s="221" t="s">
        <v>23</v>
      </c>
    </row>
    <row r="20" spans="2:14" ht="26.85" customHeight="1">
      <c r="B20" s="823" t="s">
        <v>87</v>
      </c>
      <c r="C20" s="823"/>
      <c r="D20" s="823"/>
      <c r="E20" s="823"/>
      <c r="F20" s="823"/>
      <c r="G20" s="12"/>
      <c r="H20" s="45"/>
      <c r="I20" s="12"/>
      <c r="J20" s="12"/>
      <c r="K20" s="12"/>
      <c r="L20" s="12"/>
      <c r="M20" s="12"/>
    </row>
    <row r="21" spans="2:14" ht="50.25" customHeight="1">
      <c r="B21" s="720"/>
      <c r="G21" s="12"/>
      <c r="H21"/>
      <c r="I21" s="12"/>
      <c r="J21" s="12"/>
      <c r="K21" s="12"/>
      <c r="L21" s="12"/>
      <c r="M21" s="12"/>
    </row>
    <row r="22" spans="2:14" ht="26.85" customHeight="1">
      <c r="B22" s="6" t="s">
        <v>88</v>
      </c>
      <c r="C22" s="6"/>
      <c r="D22" s="206" t="s">
        <v>10</v>
      </c>
      <c r="E22" s="206"/>
      <c r="F22" s="207" t="s">
        <v>11</v>
      </c>
      <c r="G22" s="208" t="s">
        <v>12</v>
      </c>
      <c r="H22" s="208" t="s">
        <v>13</v>
      </c>
      <c r="I22" s="9" t="s">
        <v>14</v>
      </c>
      <c r="J22" s="208" t="s">
        <v>15</v>
      </c>
      <c r="K22" s="208" t="s">
        <v>16</v>
      </c>
      <c r="L22" s="208" t="s">
        <v>17</v>
      </c>
      <c r="M22" s="208" t="s">
        <v>18</v>
      </c>
      <c r="N22" s="94"/>
    </row>
    <row r="23" spans="2:14" ht="26.85" customHeight="1">
      <c r="B23" s="263" t="s">
        <v>89</v>
      </c>
      <c r="C23" s="225"/>
      <c r="D23" s="354"/>
      <c r="E23" s="354"/>
      <c r="F23" s="512"/>
      <c r="G23" s="413"/>
      <c r="H23" s="413"/>
      <c r="I23" s="414"/>
      <c r="J23" s="413"/>
      <c r="K23" s="413"/>
      <c r="L23" s="413"/>
      <c r="M23" s="413"/>
      <c r="N23" s="94"/>
    </row>
    <row r="24" spans="2:14" ht="26.85" customHeight="1">
      <c r="B24" s="400" t="s">
        <v>90</v>
      </c>
      <c r="C24" s="391"/>
      <c r="D24" s="284" t="s">
        <v>25</v>
      </c>
      <c r="E24" s="284"/>
      <c r="F24" s="269">
        <v>0</v>
      </c>
      <c r="G24" s="227" t="s">
        <v>23</v>
      </c>
      <c r="H24" s="227" t="s">
        <v>23</v>
      </c>
      <c r="I24" s="227" t="s">
        <v>23</v>
      </c>
      <c r="J24" s="227">
        <v>1</v>
      </c>
      <c r="K24" s="227" t="s">
        <v>23</v>
      </c>
      <c r="L24" s="227" t="s">
        <v>23</v>
      </c>
      <c r="M24" s="227" t="s">
        <v>23</v>
      </c>
      <c r="N24" s="118"/>
    </row>
    <row r="25" spans="2:14" ht="26.85" customHeight="1">
      <c r="B25" s="400" t="s">
        <v>91</v>
      </c>
      <c r="C25" s="391"/>
      <c r="D25" s="284" t="s">
        <v>20</v>
      </c>
      <c r="E25" s="284"/>
      <c r="F25" s="269">
        <v>0</v>
      </c>
      <c r="G25" s="227" t="s">
        <v>23</v>
      </c>
      <c r="H25" s="227" t="s">
        <v>23</v>
      </c>
      <c r="I25" s="227" t="s">
        <v>23</v>
      </c>
      <c r="J25" s="228">
        <v>26324267.830000002</v>
      </c>
      <c r="K25" s="227" t="s">
        <v>23</v>
      </c>
      <c r="L25" s="227" t="s">
        <v>23</v>
      </c>
      <c r="M25" s="227" t="s">
        <v>23</v>
      </c>
      <c r="N25" s="118"/>
    </row>
    <row r="26" spans="2:14">
      <c r="B26" s="15"/>
      <c r="C26" s="1"/>
    </row>
    <row r="27" spans="2:14">
      <c r="C27" s="15"/>
    </row>
    <row r="28" spans="2:14" ht="28.5" customHeight="1">
      <c r="B28" s="826" t="s">
        <v>92</v>
      </c>
      <c r="C28" s="826"/>
      <c r="D28" s="826"/>
      <c r="E28" s="826"/>
      <c r="F28" s="826"/>
      <c r="G28" s="826"/>
      <c r="H28" s="826"/>
      <c r="I28" s="826"/>
      <c r="J28" s="826"/>
      <c r="K28" s="826"/>
      <c r="L28" s="826"/>
      <c r="M28" s="826"/>
    </row>
    <row r="31" spans="2:14" ht="30">
      <c r="B31" s="82"/>
      <c r="C31" s="82"/>
    </row>
  </sheetData>
  <protectedRanges>
    <protectedRange name="FY20_1_2" sqref="J22:J23"/>
    <protectedRange name="FY20_3_2" sqref="H22:I23"/>
    <protectedRange name="FY20_3_2_1" sqref="G24:M25"/>
  </protectedRanges>
  <mergeCells count="3">
    <mergeCell ref="B28:M28"/>
    <mergeCell ref="B20:F20"/>
    <mergeCell ref="B2:D2"/>
  </mergeCells>
  <pageMargins left="0.7" right="0.7" top="0.75" bottom="0.75" header="0.3" footer="0.3"/>
  <pageSetup paperSize="9" scale="3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3">
    <tabColor theme="4" tint="0.799981688894314"/>
    <pageSetUpPr fitToPage="1"/>
  </sheetPr>
  <dimension ref="A1:HE215"/>
  <sheetViews>
    <sheetView showGridLines="0" topLeftCell="A164" zoomScale="70" zoomScaleNormal="70" workbookViewId="0">
      <selection activeCell="AK3" sqref="AK3"/>
    </sheetView>
  </sheetViews>
  <sheetFormatPr defaultColWidth="8.5703125" defaultRowHeight="15.6"/>
  <cols>
    <col min="1" max="1" width="4.42578125" style="28" customWidth="1"/>
    <col min="2" max="2" width="66.5703125" style="28" customWidth="1"/>
    <col min="3" max="3" width="11.42578125" style="28" customWidth="1"/>
    <col min="4" max="4" width="10.5703125" style="15" customWidth="1"/>
    <col min="5" max="5" width="8.42578125" style="15" customWidth="1"/>
    <col min="6" max="6" width="15.7109375" style="45" customWidth="1"/>
    <col min="7" max="7" width="14.5703125" style="45" customWidth="1"/>
    <col min="8" max="8" width="13.42578125" style="45" customWidth="1"/>
    <col min="9" max="9" width="15" style="45" customWidth="1"/>
    <col min="10" max="27" width="15.42578125" style="16" customWidth="1"/>
    <col min="28" max="28" width="15.5703125" style="28" customWidth="1"/>
    <col min="29" max="16384" width="8.5703125" style="28"/>
  </cols>
  <sheetData>
    <row r="1" spans="2:28" ht="24.6" customHeight="1"/>
    <row r="2" spans="2:28" ht="81" customHeight="1">
      <c r="B2" s="385" t="s">
        <v>93</v>
      </c>
      <c r="C2" s="828" t="s">
        <v>94</v>
      </c>
      <c r="D2" s="828"/>
      <c r="E2" s="828"/>
      <c r="F2" s="828"/>
      <c r="G2" s="828"/>
      <c r="H2" s="509"/>
      <c r="I2" s="509"/>
      <c r="J2" s="318"/>
      <c r="K2" s="318"/>
      <c r="L2" s="318"/>
      <c r="M2" s="318"/>
      <c r="N2" s="318"/>
      <c r="O2" s="318"/>
      <c r="P2" s="318"/>
      <c r="Q2" s="318"/>
      <c r="R2" s="318"/>
      <c r="S2" s="318"/>
      <c r="T2" s="318"/>
      <c r="U2" s="318"/>
      <c r="V2" s="318"/>
      <c r="W2" s="318"/>
      <c r="X2" s="318"/>
      <c r="Y2" s="318"/>
      <c r="Z2" s="318"/>
      <c r="AA2" s="318"/>
    </row>
    <row r="3" spans="2:28" ht="25.5" customHeight="1">
      <c r="B3" s="52"/>
      <c r="C3" s="52"/>
      <c r="J3" s="12"/>
      <c r="K3" s="12"/>
      <c r="M3" s="12"/>
      <c r="N3" s="12"/>
    </row>
    <row r="4" spans="2:28" ht="26.85" customHeight="1">
      <c r="B4" s="6" t="s">
        <v>95</v>
      </c>
      <c r="C4" s="6"/>
      <c r="D4" s="7" t="s">
        <v>10</v>
      </c>
      <c r="E4" s="7"/>
      <c r="F4" s="840" t="s">
        <v>11</v>
      </c>
      <c r="G4" s="840"/>
      <c r="H4" s="840"/>
      <c r="I4" s="840"/>
      <c r="J4" s="831" t="s">
        <v>12</v>
      </c>
      <c r="K4" s="831"/>
      <c r="L4" s="831"/>
      <c r="M4" s="831" t="s">
        <v>13</v>
      </c>
      <c r="N4" s="831"/>
      <c r="O4" s="831"/>
      <c r="P4" s="831" t="s">
        <v>14</v>
      </c>
      <c r="Q4" s="831"/>
      <c r="R4" s="831"/>
      <c r="S4" s="831" t="s">
        <v>15</v>
      </c>
      <c r="T4" s="831"/>
      <c r="U4" s="831"/>
      <c r="V4" s="831" t="s">
        <v>16</v>
      </c>
      <c r="W4" s="831"/>
      <c r="X4" s="831"/>
      <c r="Y4" s="831" t="s">
        <v>17</v>
      </c>
      <c r="Z4" s="831"/>
      <c r="AA4" s="831"/>
      <c r="AB4" s="53"/>
    </row>
    <row r="5" spans="2:28" ht="26.85" customHeight="1">
      <c r="B5" s="223" t="s">
        <v>96</v>
      </c>
      <c r="C5" s="623"/>
      <c r="D5" s="223" t="s">
        <v>25</v>
      </c>
      <c r="E5" s="223"/>
      <c r="F5" s="846">
        <f>SUM('Ausgrid Workforce'!F5:I5,'PLUS ES Workforce'!F5:I5)</f>
        <v>3111</v>
      </c>
      <c r="G5" s="846"/>
      <c r="H5" s="846"/>
      <c r="I5" s="846"/>
      <c r="J5" s="845">
        <f>SUM('Ausgrid Workforce'!J5:L5,'PLUS ES Workforce'!J5:L5)</f>
        <v>2989</v>
      </c>
      <c r="K5" s="845"/>
      <c r="L5" s="845"/>
      <c r="M5" s="845">
        <f>SUM('Ausgrid Workforce'!M5:O5,'PLUS ES Workforce'!M5:O5)</f>
        <v>3122</v>
      </c>
      <c r="N5" s="845"/>
      <c r="O5" s="845"/>
      <c r="P5" s="845">
        <f>SUM('Ausgrid Workforce'!P5:R5,'PLUS ES Workforce'!P5:R5)</f>
        <v>3050</v>
      </c>
      <c r="Q5" s="845"/>
      <c r="R5" s="845"/>
      <c r="S5" s="845">
        <f>SUM('Ausgrid Workforce'!S5:U5,'PLUS ES Workforce'!S5:U5)</f>
        <v>3372</v>
      </c>
      <c r="T5" s="845"/>
      <c r="U5" s="845"/>
      <c r="V5" s="845">
        <f>SUM('Ausgrid Workforce'!V5:X5,'PLUS ES Workforce'!V5:X5)</f>
        <v>3861</v>
      </c>
      <c r="W5" s="845"/>
      <c r="X5" s="845"/>
      <c r="Y5" s="845">
        <f>SUM('Ausgrid Workforce'!Y5:AA5,'PLUS ES Workforce'!Y5:AA5)</f>
        <v>4014</v>
      </c>
      <c r="Z5" s="845"/>
      <c r="AA5" s="845"/>
      <c r="AB5" s="54"/>
    </row>
    <row r="6" spans="2:28" ht="26.85" customHeight="1">
      <c r="B6" s="223" t="s">
        <v>97</v>
      </c>
      <c r="C6" s="623"/>
      <c r="D6" s="223" t="s">
        <v>25</v>
      </c>
      <c r="E6" s="223"/>
      <c r="F6" s="834">
        <f>SUM('Ausgrid Workforce'!F6:I6,'PLUS ES Workforce'!F6:I6)</f>
        <v>3088.7000000000003</v>
      </c>
      <c r="G6" s="834"/>
      <c r="H6" s="834"/>
      <c r="I6" s="834"/>
      <c r="J6" s="841">
        <f>SUM('Ausgrid Workforce'!J6:L6,'PLUS ES Workforce'!J6:L6)</f>
        <v>0</v>
      </c>
      <c r="K6" s="841"/>
      <c r="L6" s="841"/>
      <c r="M6" s="841">
        <f>SUM('Ausgrid Workforce'!M6:O6,'PLUS ES Workforce'!M6:O6)</f>
        <v>0</v>
      </c>
      <c r="N6" s="841"/>
      <c r="O6" s="841"/>
      <c r="P6" s="841">
        <f>SUM('Ausgrid Workforce'!P6:R6,'PLUS ES Workforce'!P6:R6)</f>
        <v>0</v>
      </c>
      <c r="Q6" s="841"/>
      <c r="R6" s="841"/>
      <c r="S6" s="841">
        <f>SUM('Ausgrid Workforce'!S6:U6,'PLUS ES Workforce'!S6:U6)</f>
        <v>0</v>
      </c>
      <c r="T6" s="841"/>
      <c r="U6" s="841"/>
      <c r="V6" s="841">
        <f>SUM('Ausgrid Workforce'!V6:X6,'PLUS ES Workforce'!V6:X6)</f>
        <v>0</v>
      </c>
      <c r="W6" s="841"/>
      <c r="X6" s="841"/>
      <c r="Y6" s="841">
        <f>SUM('Ausgrid Workforce'!Y6:AA6,'PLUS ES Workforce'!Y6:AA6)</f>
        <v>0</v>
      </c>
      <c r="Z6" s="841"/>
      <c r="AA6" s="841"/>
      <c r="AB6" s="54"/>
    </row>
    <row r="7" spans="2:28" ht="26.85" customHeight="1">
      <c r="B7" s="823" t="s">
        <v>98</v>
      </c>
      <c r="C7" s="823"/>
      <c r="D7" s="823"/>
      <c r="E7" s="823"/>
      <c r="F7" s="823"/>
      <c r="G7" s="823"/>
      <c r="H7" s="823"/>
      <c r="I7" s="823"/>
      <c r="J7" s="823"/>
      <c r="K7" s="823"/>
      <c r="L7" s="823"/>
      <c r="M7" s="823"/>
      <c r="N7" s="823"/>
      <c r="O7" s="823"/>
      <c r="P7" s="823"/>
      <c r="Q7" s="823"/>
      <c r="R7" s="823"/>
      <c r="S7" s="823"/>
      <c r="T7" s="823"/>
      <c r="U7" s="823"/>
      <c r="V7" s="823"/>
      <c r="W7" s="823"/>
      <c r="X7" s="823"/>
      <c r="Y7" s="823"/>
      <c r="Z7" s="823"/>
      <c r="AA7" s="823"/>
    </row>
    <row r="8" spans="2:28" ht="50.1" customHeight="1">
      <c r="B8" s="58"/>
      <c r="C8" s="58"/>
      <c r="H8" s="23"/>
    </row>
    <row r="9" spans="2:28" ht="26.85" customHeight="1">
      <c r="B9" s="6" t="s">
        <v>99</v>
      </c>
      <c r="C9" s="6"/>
      <c r="D9" s="7" t="s">
        <v>10</v>
      </c>
      <c r="E9" s="7"/>
      <c r="F9" s="840" t="s">
        <v>11</v>
      </c>
      <c r="G9" s="840"/>
      <c r="H9" s="840"/>
      <c r="I9" s="840"/>
      <c r="J9" s="831" t="s">
        <v>12</v>
      </c>
      <c r="K9" s="831"/>
      <c r="L9" s="831"/>
      <c r="M9" s="831" t="s">
        <v>13</v>
      </c>
      <c r="N9" s="831"/>
      <c r="O9" s="831"/>
      <c r="P9" s="831" t="s">
        <v>14</v>
      </c>
      <c r="Q9" s="831"/>
      <c r="R9" s="831"/>
      <c r="S9" s="831" t="s">
        <v>15</v>
      </c>
      <c r="T9" s="831"/>
      <c r="U9" s="831"/>
      <c r="V9" s="831" t="s">
        <v>16</v>
      </c>
      <c r="W9" s="831"/>
      <c r="X9" s="831"/>
      <c r="Y9" s="831" t="s">
        <v>17</v>
      </c>
      <c r="Z9" s="831"/>
      <c r="AA9" s="831"/>
    </row>
    <row r="10" spans="2:28" ht="26.85" customHeight="1">
      <c r="B10" s="624"/>
      <c r="C10" s="624"/>
      <c r="D10" s="263"/>
      <c r="E10" s="263"/>
      <c r="F10" s="602" t="s">
        <v>100</v>
      </c>
      <c r="G10" s="602" t="s">
        <v>101</v>
      </c>
      <c r="H10" s="602" t="s">
        <v>102</v>
      </c>
      <c r="I10" s="602" t="s">
        <v>103</v>
      </c>
      <c r="J10" s="213" t="s">
        <v>100</v>
      </c>
      <c r="K10" s="213" t="s">
        <v>101</v>
      </c>
      <c r="L10" s="213" t="s">
        <v>103</v>
      </c>
      <c r="M10" s="213" t="s">
        <v>100</v>
      </c>
      <c r="N10" s="213" t="s">
        <v>101</v>
      </c>
      <c r="O10" s="213" t="s">
        <v>103</v>
      </c>
      <c r="P10" s="213" t="s">
        <v>100</v>
      </c>
      <c r="Q10" s="213" t="s">
        <v>101</v>
      </c>
      <c r="R10" s="213" t="s">
        <v>103</v>
      </c>
      <c r="S10" s="213" t="s">
        <v>100</v>
      </c>
      <c r="T10" s="213" t="s">
        <v>101</v>
      </c>
      <c r="U10" s="213" t="s">
        <v>103</v>
      </c>
      <c r="V10" s="213" t="s">
        <v>100</v>
      </c>
      <c r="W10" s="213" t="s">
        <v>101</v>
      </c>
      <c r="X10" s="213" t="s">
        <v>103</v>
      </c>
      <c r="Y10" s="213" t="s">
        <v>100</v>
      </c>
      <c r="Z10" s="213" t="s">
        <v>101</v>
      </c>
      <c r="AA10" s="213" t="s">
        <v>103</v>
      </c>
    </row>
    <row r="11" spans="2:28" ht="26.85" customHeight="1">
      <c r="B11" s="223" t="s">
        <v>104</v>
      </c>
      <c r="C11" s="223"/>
      <c r="D11" s="223" t="s">
        <v>25</v>
      </c>
      <c r="E11" s="223"/>
      <c r="F11" s="577">
        <f>SUM('Ausgrid Workforce'!F11,'PLUS ES Workforce'!F11)</f>
        <v>599</v>
      </c>
      <c r="G11" s="577">
        <f>SUM('Ausgrid Workforce'!G11,'PLUS ES Workforce'!G11)</f>
        <v>2506</v>
      </c>
      <c r="H11" s="577">
        <f>SUM('Ausgrid Workforce'!H11,'PLUS ES Workforce'!H11)</f>
        <v>6</v>
      </c>
      <c r="I11" s="577">
        <f>SUM('Ausgrid Workforce'!I11,'PLUS ES Workforce'!I11)</f>
        <v>3111</v>
      </c>
      <c r="J11" s="221">
        <f>'Ausgrid Workforce'!J11+'PLUS ES Workforce'!J11</f>
        <v>546</v>
      </c>
      <c r="K11" s="222">
        <f>'Ausgrid Workforce'!K11+'PLUS ES Workforce'!K11</f>
        <v>2443</v>
      </c>
      <c r="L11" s="222">
        <f>'Ausgrid Workforce'!L11+'PLUS ES Workforce'!L11</f>
        <v>2989</v>
      </c>
      <c r="M11" s="221">
        <f>'Ausgrid Workforce'!M11+'PLUS ES Workforce'!M11</f>
        <v>529</v>
      </c>
      <c r="N11" s="222">
        <f>'Ausgrid Workforce'!N11+'PLUS ES Workforce'!N11</f>
        <v>2512</v>
      </c>
      <c r="O11" s="222">
        <f>'Ausgrid Workforce'!O11+'PLUS ES Workforce'!O11</f>
        <v>3041</v>
      </c>
      <c r="P11" s="221">
        <f>'Ausgrid Workforce'!P11+'PLUS ES Workforce'!P11</f>
        <v>483</v>
      </c>
      <c r="Q11" s="222">
        <f>'Ausgrid Workforce'!Q11+'PLUS ES Workforce'!Q11</f>
        <v>2463</v>
      </c>
      <c r="R11" s="222">
        <f>'Ausgrid Workforce'!R11+'PLUS ES Workforce'!R11</f>
        <v>2946</v>
      </c>
      <c r="S11" s="221">
        <f>'Ausgrid Workforce'!S11+'PLUS ES Workforce'!S11</f>
        <v>541</v>
      </c>
      <c r="T11" s="222">
        <f>'Ausgrid Workforce'!T11+'PLUS ES Workforce'!T11</f>
        <v>2615</v>
      </c>
      <c r="U11" s="222">
        <f>'Ausgrid Workforce'!U11+'PLUS ES Workforce'!U11</f>
        <v>3156</v>
      </c>
      <c r="V11" s="221">
        <f>'Ausgrid Workforce'!V11+'PLUS ES Workforce'!V11</f>
        <v>578</v>
      </c>
      <c r="W11" s="222">
        <f>'Ausgrid Workforce'!W11+'PLUS ES Workforce'!W11</f>
        <v>2986</v>
      </c>
      <c r="X11" s="222">
        <f>'Ausgrid Workforce'!X11+'PLUS ES Workforce'!X11</f>
        <v>3564</v>
      </c>
      <c r="Y11" s="221">
        <f>'Ausgrid Workforce'!Y11+'PLUS ES Workforce'!Y11</f>
        <v>594</v>
      </c>
      <c r="Z11" s="222">
        <f>'Ausgrid Workforce'!Z11+'PLUS ES Workforce'!Z11</f>
        <v>3150</v>
      </c>
      <c r="AA11" s="222">
        <f>'Ausgrid Workforce'!AA11+'PLUS ES Workforce'!AA11</f>
        <v>3744</v>
      </c>
    </row>
    <row r="12" spans="2:28" ht="26.85" customHeight="1">
      <c r="B12" s="223" t="s">
        <v>105</v>
      </c>
      <c r="C12" s="223"/>
      <c r="D12" s="223" t="s">
        <v>31</v>
      </c>
      <c r="E12" s="223"/>
      <c r="F12" s="576">
        <f>F11/$I$11</f>
        <v>0.19254259080681452</v>
      </c>
      <c r="G12" s="576">
        <f>G11/$I$11</f>
        <v>0.80552876888460301</v>
      </c>
      <c r="H12" s="576">
        <f>H11/$I$11</f>
        <v>1.9286403085824494E-3</v>
      </c>
      <c r="I12" s="611">
        <f>I11/$I$11</f>
        <v>1</v>
      </c>
      <c r="J12" s="240">
        <f>J11/L11</f>
        <v>0.18266978922716628</v>
      </c>
      <c r="K12" s="240">
        <f>K11/L11</f>
        <v>0.81733021077283374</v>
      </c>
      <c r="L12" s="262">
        <f>SUM(J12:K12)</f>
        <v>1</v>
      </c>
      <c r="M12" s="240">
        <f>M11/O11</f>
        <v>0.17395593554751726</v>
      </c>
      <c r="N12" s="240">
        <f>N11/O11</f>
        <v>0.82604406445248268</v>
      </c>
      <c r="O12" s="262">
        <f>SUM(M12:N12)</f>
        <v>1</v>
      </c>
      <c r="P12" s="240">
        <f>P11/R11</f>
        <v>0.16395112016293278</v>
      </c>
      <c r="Q12" s="240">
        <f>Q11/R11</f>
        <v>0.83604887983706722</v>
      </c>
      <c r="R12" s="262">
        <f>SUM(P12:Q12)</f>
        <v>1</v>
      </c>
      <c r="S12" s="240">
        <f>S11/U11</f>
        <v>0.17141951837769329</v>
      </c>
      <c r="T12" s="240">
        <f>T11/U11</f>
        <v>0.82858048162230669</v>
      </c>
      <c r="U12" s="262">
        <f>SUM(S12:T12)</f>
        <v>1</v>
      </c>
      <c r="V12" s="240">
        <f>V11/X11</f>
        <v>0.16217732884399552</v>
      </c>
      <c r="W12" s="240">
        <f>W11/X11</f>
        <v>0.83782267115600451</v>
      </c>
      <c r="X12" s="262">
        <f>SUM(V12:W12)</f>
        <v>1</v>
      </c>
      <c r="Y12" s="240">
        <f>Y11/AA11</f>
        <v>0.15865384615384615</v>
      </c>
      <c r="Z12" s="240">
        <f>Z11/AA11</f>
        <v>0.84134615384615385</v>
      </c>
      <c r="AA12" s="262">
        <f>SUM(Y12:Z12)</f>
        <v>1</v>
      </c>
    </row>
    <row r="13" spans="2:28" ht="26.85" customHeight="1">
      <c r="B13" s="842" t="s">
        <v>106</v>
      </c>
      <c r="C13" s="842"/>
      <c r="D13" s="842"/>
      <c r="E13" s="842"/>
      <c r="F13" s="842"/>
      <c r="G13" s="842"/>
      <c r="H13" s="842"/>
      <c r="I13" s="842"/>
      <c r="J13" s="842"/>
      <c r="K13" s="842"/>
      <c r="L13" s="842"/>
      <c r="M13" s="842"/>
      <c r="N13" s="842"/>
      <c r="O13" s="842"/>
      <c r="P13" s="842"/>
      <c r="Q13" s="842"/>
      <c r="R13" s="842"/>
      <c r="S13" s="842"/>
      <c r="T13" s="842"/>
      <c r="U13" s="842"/>
      <c r="V13" s="842"/>
      <c r="W13" s="842"/>
      <c r="X13" s="842"/>
      <c r="Y13" s="842"/>
      <c r="Z13" s="842"/>
      <c r="AA13" s="842"/>
    </row>
    <row r="14" spans="2:28" ht="50.1" customHeight="1">
      <c r="B14" s="368"/>
      <c r="C14" s="368"/>
      <c r="D14" s="369"/>
      <c r="E14" s="369"/>
      <c r="F14" s="505"/>
      <c r="G14" s="505"/>
      <c r="H14" s="505"/>
      <c r="I14" s="505"/>
      <c r="J14" s="370"/>
      <c r="K14" s="370"/>
      <c r="L14" s="370"/>
      <c r="M14" s="370"/>
      <c r="N14" s="370"/>
      <c r="O14" s="370"/>
      <c r="P14" s="370"/>
      <c r="Q14" s="370"/>
      <c r="R14" s="370"/>
      <c r="S14" s="370"/>
      <c r="T14" s="370"/>
      <c r="U14" s="370"/>
      <c r="V14" s="370"/>
      <c r="W14" s="370"/>
      <c r="X14" s="370"/>
      <c r="Y14" s="370"/>
      <c r="Z14" s="370"/>
      <c r="AA14" s="370"/>
    </row>
    <row r="15" spans="2:28" ht="26.85" customHeight="1">
      <c r="B15" s="6" t="s">
        <v>107</v>
      </c>
      <c r="C15" s="6"/>
      <c r="D15" s="7" t="s">
        <v>10</v>
      </c>
      <c r="E15" s="7"/>
      <c r="F15" s="840" t="s">
        <v>11</v>
      </c>
      <c r="G15" s="840"/>
      <c r="H15" s="840"/>
      <c r="I15" s="840"/>
      <c r="J15" s="831" t="s">
        <v>12</v>
      </c>
      <c r="K15" s="831"/>
      <c r="L15" s="831"/>
      <c r="M15" s="831" t="s">
        <v>13</v>
      </c>
      <c r="N15" s="831"/>
      <c r="O15" s="831"/>
      <c r="P15" s="831" t="s">
        <v>14</v>
      </c>
      <c r="Q15" s="831"/>
      <c r="R15" s="831"/>
      <c r="S15" s="831" t="s">
        <v>15</v>
      </c>
      <c r="T15" s="831"/>
      <c r="U15" s="831"/>
      <c r="V15" s="831" t="s">
        <v>16</v>
      </c>
      <c r="W15" s="831"/>
      <c r="X15" s="831"/>
      <c r="Y15" s="831" t="s">
        <v>17</v>
      </c>
      <c r="Z15" s="831"/>
      <c r="AA15" s="831"/>
      <c r="AB15" s="59"/>
    </row>
    <row r="16" spans="2:28" ht="26.85" customHeight="1">
      <c r="B16" s="625"/>
      <c r="C16" s="625"/>
      <c r="D16" s="625"/>
      <c r="E16" s="625"/>
      <c r="F16" s="602" t="s">
        <v>100</v>
      </c>
      <c r="G16" s="602" t="s">
        <v>101</v>
      </c>
      <c r="H16" s="602" t="s">
        <v>102</v>
      </c>
      <c r="I16" s="602" t="s">
        <v>103</v>
      </c>
      <c r="J16" s="213" t="s">
        <v>100</v>
      </c>
      <c r="K16" s="213" t="s">
        <v>101</v>
      </c>
      <c r="L16" s="213" t="s">
        <v>103</v>
      </c>
      <c r="M16" s="213" t="s">
        <v>100</v>
      </c>
      <c r="N16" s="213" t="s">
        <v>101</v>
      </c>
      <c r="O16" s="213" t="s">
        <v>103</v>
      </c>
      <c r="P16" s="213" t="s">
        <v>100</v>
      </c>
      <c r="Q16" s="213" t="s">
        <v>101</v>
      </c>
      <c r="R16" s="213" t="s">
        <v>103</v>
      </c>
      <c r="S16" s="213" t="s">
        <v>100</v>
      </c>
      <c r="T16" s="213" t="s">
        <v>101</v>
      </c>
      <c r="U16" s="213" t="s">
        <v>103</v>
      </c>
      <c r="V16" s="213" t="s">
        <v>100</v>
      </c>
      <c r="W16" s="213" t="s">
        <v>101</v>
      </c>
      <c r="X16" s="213" t="s">
        <v>103</v>
      </c>
      <c r="Y16" s="213" t="s">
        <v>100</v>
      </c>
      <c r="Z16" s="213" t="s">
        <v>101</v>
      </c>
      <c r="AA16" s="213" t="s">
        <v>103</v>
      </c>
    </row>
    <row r="17" spans="2:28" ht="26.85" customHeight="1">
      <c r="B17" s="263" t="s">
        <v>108</v>
      </c>
      <c r="C17" s="263"/>
      <c r="D17" s="223" t="s">
        <v>31</v>
      </c>
      <c r="E17" s="223"/>
      <c r="F17" s="570">
        <f>SUM(F18:F23)/$I$11</f>
        <v>0.17197042751526839</v>
      </c>
      <c r="G17" s="570">
        <f t="shared" ref="G17:I17" si="0">SUM(G18:G23)/$I$11</f>
        <v>0.80199292831886848</v>
      </c>
      <c r="H17" s="570">
        <f t="shared" si="0"/>
        <v>1.9286403085824494E-3</v>
      </c>
      <c r="I17" s="570">
        <f t="shared" si="0"/>
        <v>0.97589199614271938</v>
      </c>
      <c r="J17" s="262">
        <f>J24/L11</f>
        <v>0.16058882569421212</v>
      </c>
      <c r="K17" s="240">
        <f>K24/L11</f>
        <v>0.81264637002341922</v>
      </c>
      <c r="L17" s="240">
        <f>L24/L11</f>
        <v>0.97323519571763129</v>
      </c>
      <c r="M17" s="415" t="s">
        <v>23</v>
      </c>
      <c r="N17" s="415" t="s">
        <v>23</v>
      </c>
      <c r="O17" s="415" t="s">
        <v>23</v>
      </c>
      <c r="P17" s="415" t="s">
        <v>23</v>
      </c>
      <c r="Q17" s="415" t="s">
        <v>23</v>
      </c>
      <c r="R17" s="415" t="s">
        <v>23</v>
      </c>
      <c r="S17" s="415" t="s">
        <v>23</v>
      </c>
      <c r="T17" s="415" t="s">
        <v>23</v>
      </c>
      <c r="U17" s="415" t="s">
        <v>23</v>
      </c>
      <c r="V17" s="415" t="s">
        <v>23</v>
      </c>
      <c r="W17" s="415" t="s">
        <v>23</v>
      </c>
      <c r="X17" s="415" t="s">
        <v>23</v>
      </c>
      <c r="Y17" s="415" t="s">
        <v>23</v>
      </c>
      <c r="Z17" s="415" t="s">
        <v>23</v>
      </c>
      <c r="AA17" s="415" t="s">
        <v>23</v>
      </c>
      <c r="AB17" s="59"/>
    </row>
    <row r="18" spans="2:28" ht="26.85" customHeight="1">
      <c r="B18" s="388" t="s">
        <v>109</v>
      </c>
      <c r="C18" s="388"/>
      <c r="D18" s="223" t="s">
        <v>25</v>
      </c>
      <c r="E18" s="223"/>
      <c r="F18" s="265">
        <f>SUM('Ausgrid Workforce'!F18,'PLUS ES Workforce'!F18)</f>
        <v>192</v>
      </c>
      <c r="G18" s="265">
        <f>SUM('Ausgrid Workforce'!G18,'PLUS ES Workforce'!G18)</f>
        <v>814</v>
      </c>
      <c r="H18" s="265">
        <f>SUM('Ausgrid Workforce'!H18,'PLUS ES Workforce'!H18)</f>
        <v>0</v>
      </c>
      <c r="I18" s="577">
        <f>SUM(F18:G18)</f>
        <v>1006</v>
      </c>
      <c r="J18" s="221">
        <f>'Ausgrid Workforce'!J18+'PLUS ES Workforce'!J18</f>
        <v>161</v>
      </c>
      <c r="K18" s="221">
        <f>'Ausgrid Workforce'!K18+'PLUS ES Workforce'!K18</f>
        <v>781</v>
      </c>
      <c r="L18" s="221">
        <f>'Ausgrid Workforce'!L18+'PLUS ES Workforce'!L18</f>
        <v>942</v>
      </c>
      <c r="M18" s="415" t="s">
        <v>23</v>
      </c>
      <c r="N18" s="415" t="s">
        <v>23</v>
      </c>
      <c r="O18" s="415" t="s">
        <v>23</v>
      </c>
      <c r="P18" s="415" t="s">
        <v>23</v>
      </c>
      <c r="Q18" s="415" t="s">
        <v>23</v>
      </c>
      <c r="R18" s="415" t="s">
        <v>23</v>
      </c>
      <c r="S18" s="415" t="s">
        <v>23</v>
      </c>
      <c r="T18" s="415" t="s">
        <v>23</v>
      </c>
      <c r="U18" s="415" t="s">
        <v>23</v>
      </c>
      <c r="V18" s="415" t="s">
        <v>23</v>
      </c>
      <c r="W18" s="415" t="s">
        <v>23</v>
      </c>
      <c r="X18" s="415" t="s">
        <v>23</v>
      </c>
      <c r="Y18" s="415" t="s">
        <v>23</v>
      </c>
      <c r="Z18" s="415" t="s">
        <v>23</v>
      </c>
      <c r="AA18" s="415" t="s">
        <v>23</v>
      </c>
      <c r="AB18" s="62"/>
    </row>
    <row r="19" spans="2:28" ht="26.85" customHeight="1">
      <c r="B19" s="388" t="s">
        <v>110</v>
      </c>
      <c r="C19" s="388"/>
      <c r="D19" s="223" t="s">
        <v>25</v>
      </c>
      <c r="E19" s="223"/>
      <c r="F19" s="265">
        <f>SUM('Ausgrid Workforce'!F19,'PLUS ES Workforce'!F19)</f>
        <v>330</v>
      </c>
      <c r="G19" s="577">
        <f>SUM('Ausgrid Workforce'!G19,'PLUS ES Workforce'!G19)</f>
        <v>1664</v>
      </c>
      <c r="H19" s="265">
        <f>SUM('Ausgrid Workforce'!H19,'PLUS ES Workforce'!H19)</f>
        <v>0</v>
      </c>
      <c r="I19" s="577">
        <f>SUM(F19:G19)</f>
        <v>1994</v>
      </c>
      <c r="J19" s="221">
        <f>'Ausgrid Workforce'!J19+'PLUS ES Workforce'!J19</f>
        <v>307</v>
      </c>
      <c r="K19" s="222">
        <f>'Ausgrid Workforce'!K19+'PLUS ES Workforce'!K19</f>
        <v>1625</v>
      </c>
      <c r="L19" s="222">
        <f>'Ausgrid Workforce'!L19+'PLUS ES Workforce'!L19</f>
        <v>1932</v>
      </c>
      <c r="M19" s="415" t="s">
        <v>23</v>
      </c>
      <c r="N19" s="415" t="s">
        <v>23</v>
      </c>
      <c r="O19" s="415" t="s">
        <v>23</v>
      </c>
      <c r="P19" s="415" t="s">
        <v>23</v>
      </c>
      <c r="Q19" s="415" t="s">
        <v>23</v>
      </c>
      <c r="R19" s="415" t="s">
        <v>23</v>
      </c>
      <c r="S19" s="415" t="s">
        <v>23</v>
      </c>
      <c r="T19" s="415" t="s">
        <v>23</v>
      </c>
      <c r="U19" s="415" t="s">
        <v>23</v>
      </c>
      <c r="V19" s="415" t="s">
        <v>23</v>
      </c>
      <c r="W19" s="415" t="s">
        <v>23</v>
      </c>
      <c r="X19" s="415" t="s">
        <v>23</v>
      </c>
      <c r="Y19" s="415" t="s">
        <v>23</v>
      </c>
      <c r="Z19" s="415" t="s">
        <v>23</v>
      </c>
      <c r="AA19" s="415" t="s">
        <v>23</v>
      </c>
      <c r="AB19" s="63"/>
    </row>
    <row r="20" spans="2:28" ht="26.85" customHeight="1">
      <c r="B20" s="388" t="s">
        <v>111</v>
      </c>
      <c r="C20" s="388"/>
      <c r="D20" s="223" t="s">
        <v>25</v>
      </c>
      <c r="E20" s="223"/>
      <c r="F20" s="265">
        <f>SUM('Ausgrid Workforce'!F20,'PLUS ES Workforce'!F20)</f>
        <v>13</v>
      </c>
      <c r="G20" s="265">
        <f>SUM('Ausgrid Workforce'!G20,'PLUS ES Workforce'!G20)</f>
        <v>17</v>
      </c>
      <c r="H20" s="265">
        <f>SUM('Ausgrid Workforce'!H20,'PLUS ES Workforce'!H20)</f>
        <v>0</v>
      </c>
      <c r="I20" s="265">
        <f>SUM(F20:G20)</f>
        <v>30</v>
      </c>
      <c r="J20" s="221">
        <f>'Ausgrid Workforce'!J20+'PLUS ES Workforce'!J20</f>
        <v>12</v>
      </c>
      <c r="K20" s="221">
        <f>'Ausgrid Workforce'!K20+'PLUS ES Workforce'!K20</f>
        <v>23</v>
      </c>
      <c r="L20" s="221">
        <f>'Ausgrid Workforce'!L20+'PLUS ES Workforce'!L20</f>
        <v>35</v>
      </c>
      <c r="M20" s="415" t="s">
        <v>23</v>
      </c>
      <c r="N20" s="415" t="s">
        <v>23</v>
      </c>
      <c r="O20" s="415" t="s">
        <v>23</v>
      </c>
      <c r="P20" s="415" t="s">
        <v>23</v>
      </c>
      <c r="Q20" s="415" t="s">
        <v>23</v>
      </c>
      <c r="R20" s="415" t="s">
        <v>23</v>
      </c>
      <c r="S20" s="415" t="s">
        <v>23</v>
      </c>
      <c r="T20" s="415" t="s">
        <v>23</v>
      </c>
      <c r="U20" s="415" t="s">
        <v>23</v>
      </c>
      <c r="V20" s="415" t="s">
        <v>23</v>
      </c>
      <c r="W20" s="415" t="s">
        <v>23</v>
      </c>
      <c r="X20" s="415" t="s">
        <v>23</v>
      </c>
      <c r="Y20" s="415" t="s">
        <v>23</v>
      </c>
      <c r="Z20" s="415" t="s">
        <v>23</v>
      </c>
      <c r="AA20" s="415" t="s">
        <v>23</v>
      </c>
      <c r="AB20" s="63"/>
    </row>
    <row r="21" spans="2:28" ht="26.85" customHeight="1">
      <c r="B21" s="388" t="s">
        <v>112</v>
      </c>
      <c r="C21" s="388"/>
      <c r="D21" s="223" t="s">
        <v>25</v>
      </c>
      <c r="E21" s="223"/>
      <c r="F21" s="265">
        <f>SUM('PLUS ES Workforce'!F21)</f>
        <v>0</v>
      </c>
      <c r="G21" s="265">
        <f>SUM('PLUS ES Workforce'!G21)</f>
        <v>0</v>
      </c>
      <c r="H21" s="265">
        <f>SUM('PLUS ES Workforce'!H21)</f>
        <v>0</v>
      </c>
      <c r="I21" s="265">
        <f t="shared" ref="I21:I22" si="1">SUM(F21:G21)</f>
        <v>0</v>
      </c>
      <c r="J21" s="415" t="s">
        <v>23</v>
      </c>
      <c r="K21" s="415" t="s">
        <v>23</v>
      </c>
      <c r="L21" s="415" t="s">
        <v>23</v>
      </c>
      <c r="M21" s="415" t="s">
        <v>23</v>
      </c>
      <c r="N21" s="415" t="s">
        <v>23</v>
      </c>
      <c r="O21" s="415" t="s">
        <v>23</v>
      </c>
      <c r="P21" s="415" t="s">
        <v>23</v>
      </c>
      <c r="Q21" s="415" t="s">
        <v>23</v>
      </c>
      <c r="R21" s="415" t="s">
        <v>23</v>
      </c>
      <c r="S21" s="415" t="s">
        <v>23</v>
      </c>
      <c r="T21" s="415" t="s">
        <v>23</v>
      </c>
      <c r="U21" s="415" t="s">
        <v>23</v>
      </c>
      <c r="V21" s="415" t="s">
        <v>23</v>
      </c>
      <c r="W21" s="415" t="s">
        <v>23</v>
      </c>
      <c r="X21" s="415" t="s">
        <v>23</v>
      </c>
      <c r="Y21" s="415" t="s">
        <v>23</v>
      </c>
      <c r="Z21" s="415" t="s">
        <v>23</v>
      </c>
      <c r="AA21" s="415" t="s">
        <v>23</v>
      </c>
      <c r="AB21" s="63"/>
    </row>
    <row r="22" spans="2:28" ht="26.85" customHeight="1">
      <c r="B22" s="388" t="s">
        <v>113</v>
      </c>
      <c r="C22" s="388"/>
      <c r="D22" s="223" t="s">
        <v>25</v>
      </c>
      <c r="E22" s="223"/>
      <c r="F22" s="265">
        <f>SUM('PLUS ES Workforce'!F22)</f>
        <v>0</v>
      </c>
      <c r="G22" s="265">
        <f>SUM('PLUS ES Workforce'!G22)</f>
        <v>0</v>
      </c>
      <c r="H22" s="265">
        <f>SUM('PLUS ES Workforce'!H22)</f>
        <v>0</v>
      </c>
      <c r="I22" s="265">
        <f t="shared" si="1"/>
        <v>0</v>
      </c>
      <c r="J22" s="415" t="s">
        <v>23</v>
      </c>
      <c r="K22" s="415" t="s">
        <v>23</v>
      </c>
      <c r="L22" s="415" t="s">
        <v>23</v>
      </c>
      <c r="M22" s="415" t="s">
        <v>23</v>
      </c>
      <c r="N22" s="415" t="s">
        <v>23</v>
      </c>
      <c r="O22" s="415" t="s">
        <v>23</v>
      </c>
      <c r="P22" s="415" t="s">
        <v>23</v>
      </c>
      <c r="Q22" s="415" t="s">
        <v>23</v>
      </c>
      <c r="R22" s="415" t="s">
        <v>23</v>
      </c>
      <c r="S22" s="415" t="s">
        <v>23</v>
      </c>
      <c r="T22" s="415" t="s">
        <v>23</v>
      </c>
      <c r="U22" s="415" t="s">
        <v>23</v>
      </c>
      <c r="V22" s="415" t="s">
        <v>23</v>
      </c>
      <c r="W22" s="415" t="s">
        <v>23</v>
      </c>
      <c r="X22" s="415" t="s">
        <v>23</v>
      </c>
      <c r="Y22" s="415" t="s">
        <v>23</v>
      </c>
      <c r="Z22" s="415" t="s">
        <v>23</v>
      </c>
      <c r="AA22" s="415" t="s">
        <v>23</v>
      </c>
      <c r="AB22" s="63"/>
    </row>
    <row r="23" spans="2:28" ht="26.85" customHeight="1">
      <c r="B23" s="388" t="s">
        <v>114</v>
      </c>
      <c r="C23" s="388"/>
      <c r="D23" s="223" t="s">
        <v>25</v>
      </c>
      <c r="E23" s="223"/>
      <c r="F23" s="265" t="s">
        <v>23</v>
      </c>
      <c r="G23" s="265" t="s">
        <v>23</v>
      </c>
      <c r="H23" s="265">
        <f>SUM('Ausgrid Workforce'!H21,'PLUS ES Workforce'!H23)</f>
        <v>6</v>
      </c>
      <c r="I23" s="265">
        <f>H23</f>
        <v>6</v>
      </c>
      <c r="J23" s="415" t="s">
        <v>23</v>
      </c>
      <c r="K23" s="415" t="s">
        <v>23</v>
      </c>
      <c r="L23" s="415" t="s">
        <v>23</v>
      </c>
      <c r="M23" s="415" t="s">
        <v>23</v>
      </c>
      <c r="N23" s="415" t="s">
        <v>23</v>
      </c>
      <c r="O23" s="415" t="s">
        <v>23</v>
      </c>
      <c r="P23" s="415" t="s">
        <v>23</v>
      </c>
      <c r="Q23" s="415" t="s">
        <v>23</v>
      </c>
      <c r="R23" s="415" t="s">
        <v>23</v>
      </c>
      <c r="S23" s="415" t="s">
        <v>23</v>
      </c>
      <c r="T23" s="415" t="s">
        <v>23</v>
      </c>
      <c r="U23" s="415" t="s">
        <v>23</v>
      </c>
      <c r="V23" s="415" t="s">
        <v>23</v>
      </c>
      <c r="W23" s="415" t="s">
        <v>23</v>
      </c>
      <c r="X23" s="415" t="s">
        <v>23</v>
      </c>
      <c r="Y23" s="415" t="s">
        <v>23</v>
      </c>
      <c r="Z23" s="415" t="s">
        <v>23</v>
      </c>
      <c r="AA23" s="415" t="s">
        <v>23</v>
      </c>
      <c r="AB23" s="63"/>
    </row>
    <row r="24" spans="2:28" ht="26.85" customHeight="1">
      <c r="B24" s="388" t="s">
        <v>103</v>
      </c>
      <c r="C24" s="388"/>
      <c r="D24" s="223" t="s">
        <v>25</v>
      </c>
      <c r="E24" s="223"/>
      <c r="F24" s="265">
        <f>SUM(F18:F23)</f>
        <v>535</v>
      </c>
      <c r="G24" s="577">
        <f>SUM(G18:G23)</f>
        <v>2495</v>
      </c>
      <c r="H24" s="265">
        <f>H23</f>
        <v>6</v>
      </c>
      <c r="I24" s="577">
        <f>SUM(F24:H24)</f>
        <v>3036</v>
      </c>
      <c r="J24" s="221">
        <f>SUM(J18:J20)</f>
        <v>480</v>
      </c>
      <c r="K24" s="222">
        <f>SUM(K18:K20)</f>
        <v>2429</v>
      </c>
      <c r="L24" s="222">
        <f>SUM(L18:L20)</f>
        <v>2909</v>
      </c>
      <c r="M24" s="415" t="s">
        <v>23</v>
      </c>
      <c r="N24" s="415" t="s">
        <v>23</v>
      </c>
      <c r="O24" s="415" t="s">
        <v>23</v>
      </c>
      <c r="P24" s="415" t="s">
        <v>23</v>
      </c>
      <c r="Q24" s="415" t="s">
        <v>23</v>
      </c>
      <c r="R24" s="415" t="s">
        <v>23</v>
      </c>
      <c r="S24" s="415" t="s">
        <v>23</v>
      </c>
      <c r="T24" s="415" t="s">
        <v>23</v>
      </c>
      <c r="U24" s="415" t="s">
        <v>23</v>
      </c>
      <c r="V24" s="415" t="s">
        <v>23</v>
      </c>
      <c r="W24" s="415" t="s">
        <v>23</v>
      </c>
      <c r="X24" s="415" t="s">
        <v>23</v>
      </c>
      <c r="Y24" s="415" t="s">
        <v>23</v>
      </c>
      <c r="Z24" s="415" t="s">
        <v>23</v>
      </c>
      <c r="AA24" s="415" t="s">
        <v>23</v>
      </c>
      <c r="AB24" s="63"/>
    </row>
    <row r="25" spans="2:28" ht="26.85" customHeight="1">
      <c r="B25" s="263" t="s">
        <v>115</v>
      </c>
      <c r="C25" s="263"/>
      <c r="D25" s="223" t="s">
        <v>31</v>
      </c>
      <c r="E25" s="223"/>
      <c r="F25" s="570">
        <f>SUM(F26:F31)/$I$11</f>
        <v>2.0572163291546125E-2</v>
      </c>
      <c r="G25" s="570">
        <f t="shared" ref="G25" si="2">SUM(G26:G31)/$I$11</f>
        <v>3.5358405657344907E-3</v>
      </c>
      <c r="H25" s="570">
        <f t="shared" ref="H25" si="3">SUM(H26:H31)/$I$11</f>
        <v>0</v>
      </c>
      <c r="I25" s="570">
        <f t="shared" ref="I25" si="4">SUM(I26:I31)/$I$11</f>
        <v>2.4108003857280617E-2</v>
      </c>
      <c r="J25" s="240">
        <f>J32/L11</f>
        <v>2.2080963532954166E-2</v>
      </c>
      <c r="K25" s="240">
        <f>K32/L11</f>
        <v>4.6838407494145199E-3</v>
      </c>
      <c r="L25" s="240">
        <f>L32/L11</f>
        <v>2.6764804282368684E-2</v>
      </c>
      <c r="M25" s="415" t="s">
        <v>23</v>
      </c>
      <c r="N25" s="415" t="s">
        <v>23</v>
      </c>
      <c r="O25" s="415" t="s">
        <v>23</v>
      </c>
      <c r="P25" s="415" t="s">
        <v>23</v>
      </c>
      <c r="Q25" s="415" t="s">
        <v>23</v>
      </c>
      <c r="R25" s="415" t="s">
        <v>23</v>
      </c>
      <c r="S25" s="415" t="s">
        <v>23</v>
      </c>
      <c r="T25" s="415" t="s">
        <v>23</v>
      </c>
      <c r="U25" s="415" t="s">
        <v>23</v>
      </c>
      <c r="V25" s="415" t="s">
        <v>23</v>
      </c>
      <c r="W25" s="415" t="s">
        <v>23</v>
      </c>
      <c r="X25" s="415" t="s">
        <v>23</v>
      </c>
      <c r="Y25" s="415" t="s">
        <v>23</v>
      </c>
      <c r="Z25" s="415" t="s">
        <v>23</v>
      </c>
      <c r="AA25" s="415" t="s">
        <v>23</v>
      </c>
      <c r="AB25" s="69"/>
    </row>
    <row r="26" spans="2:28" ht="26.85" customHeight="1">
      <c r="B26" s="388" t="s">
        <v>109</v>
      </c>
      <c r="C26" s="388"/>
      <c r="D26" s="223" t="s">
        <v>25</v>
      </c>
      <c r="E26" s="223"/>
      <c r="F26" s="303">
        <f>SUM('Ausgrid Workforce'!F24,'PLUS ES Workforce'!F26)</f>
        <v>34</v>
      </c>
      <c r="G26" s="303">
        <f>SUM('Ausgrid Workforce'!G24,'PLUS ES Workforce'!G26)</f>
        <v>4</v>
      </c>
      <c r="H26" s="303">
        <f>SUM('Ausgrid Workforce'!H24,'PLUS ES Workforce'!H26)</f>
        <v>0</v>
      </c>
      <c r="I26" s="626">
        <f>SUM(F26:G26)</f>
        <v>38</v>
      </c>
      <c r="J26" s="221">
        <f>'Ausgrid Workforce'!J24+'PLUS ES Workforce'!J26</f>
        <v>33</v>
      </c>
      <c r="K26" s="221">
        <f>'Ausgrid Workforce'!K24+'PLUS ES Workforce'!K26</f>
        <v>6</v>
      </c>
      <c r="L26" s="221">
        <f>'Ausgrid Workforce'!L24+'PLUS ES Workforce'!L26</f>
        <v>39</v>
      </c>
      <c r="M26" s="415" t="s">
        <v>23</v>
      </c>
      <c r="N26" s="415" t="s">
        <v>23</v>
      </c>
      <c r="O26" s="415" t="s">
        <v>23</v>
      </c>
      <c r="P26" s="415" t="s">
        <v>23</v>
      </c>
      <c r="Q26" s="415" t="s">
        <v>23</v>
      </c>
      <c r="R26" s="415" t="s">
        <v>23</v>
      </c>
      <c r="S26" s="415" t="s">
        <v>23</v>
      </c>
      <c r="T26" s="415" t="s">
        <v>23</v>
      </c>
      <c r="U26" s="415" t="s">
        <v>23</v>
      </c>
      <c r="V26" s="415" t="s">
        <v>23</v>
      </c>
      <c r="W26" s="415" t="s">
        <v>23</v>
      </c>
      <c r="X26" s="415" t="s">
        <v>23</v>
      </c>
      <c r="Y26" s="415" t="s">
        <v>23</v>
      </c>
      <c r="Z26" s="415" t="s">
        <v>23</v>
      </c>
      <c r="AA26" s="415" t="s">
        <v>23</v>
      </c>
    </row>
    <row r="27" spans="2:28" ht="26.85" customHeight="1">
      <c r="B27" s="388" t="s">
        <v>110</v>
      </c>
      <c r="C27" s="388"/>
      <c r="D27" s="223" t="s">
        <v>25</v>
      </c>
      <c r="E27" s="223"/>
      <c r="F27" s="303">
        <f>SUM('Ausgrid Workforce'!F25,'PLUS ES Workforce'!F27)</f>
        <v>28</v>
      </c>
      <c r="G27" s="303">
        <f>SUM('Ausgrid Workforce'!G25,'PLUS ES Workforce'!G27)</f>
        <v>7</v>
      </c>
      <c r="H27" s="303">
        <f>SUM('Ausgrid Workforce'!H25,'PLUS ES Workforce'!H27)</f>
        <v>0</v>
      </c>
      <c r="I27" s="626">
        <f t="shared" ref="I27:I28" si="5">SUM(F27:G27)</f>
        <v>35</v>
      </c>
      <c r="J27" s="221">
        <f>'Ausgrid Workforce'!J25+'PLUS ES Workforce'!J27</f>
        <v>30</v>
      </c>
      <c r="K27" s="221">
        <f>'Ausgrid Workforce'!K25+'PLUS ES Workforce'!K27</f>
        <v>8</v>
      </c>
      <c r="L27" s="221">
        <f>'Ausgrid Workforce'!L25+'PLUS ES Workforce'!L27</f>
        <v>38</v>
      </c>
      <c r="M27" s="415" t="s">
        <v>23</v>
      </c>
      <c r="N27" s="415" t="s">
        <v>23</v>
      </c>
      <c r="O27" s="415" t="s">
        <v>23</v>
      </c>
      <c r="P27" s="415" t="s">
        <v>23</v>
      </c>
      <c r="Q27" s="415" t="s">
        <v>23</v>
      </c>
      <c r="R27" s="415" t="s">
        <v>23</v>
      </c>
      <c r="S27" s="415" t="s">
        <v>23</v>
      </c>
      <c r="T27" s="415" t="s">
        <v>23</v>
      </c>
      <c r="U27" s="415" t="s">
        <v>23</v>
      </c>
      <c r="V27" s="415" t="s">
        <v>23</v>
      </c>
      <c r="W27" s="415" t="s">
        <v>23</v>
      </c>
      <c r="X27" s="415" t="s">
        <v>23</v>
      </c>
      <c r="Y27" s="415" t="s">
        <v>23</v>
      </c>
      <c r="Z27" s="415" t="s">
        <v>23</v>
      </c>
      <c r="AA27" s="415" t="s">
        <v>23</v>
      </c>
    </row>
    <row r="28" spans="2:28" ht="26.85" customHeight="1">
      <c r="B28" s="388" t="s">
        <v>111</v>
      </c>
      <c r="C28" s="388"/>
      <c r="D28" s="223" t="s">
        <v>25</v>
      </c>
      <c r="E28" s="223"/>
      <c r="F28" s="303">
        <f>SUM('Ausgrid Workforce'!F26,'PLUS ES Workforce'!F28)</f>
        <v>2</v>
      </c>
      <c r="G28" s="303">
        <f>SUM('Ausgrid Workforce'!G26,'PLUS ES Workforce'!G28)</f>
        <v>0</v>
      </c>
      <c r="H28" s="303">
        <f>SUM('Ausgrid Workforce'!H26,'PLUS ES Workforce'!H28)</f>
        <v>0</v>
      </c>
      <c r="I28" s="626">
        <f t="shared" si="5"/>
        <v>2</v>
      </c>
      <c r="J28" s="221">
        <f>'Ausgrid Workforce'!J26+'PLUS ES Workforce'!J28</f>
        <v>3</v>
      </c>
      <c r="K28" s="221">
        <f>'Ausgrid Workforce'!K26+'PLUS ES Workforce'!K28</f>
        <v>0</v>
      </c>
      <c r="L28" s="221">
        <f>'Ausgrid Workforce'!L26+'PLUS ES Workforce'!L28</f>
        <v>3</v>
      </c>
      <c r="M28" s="415" t="s">
        <v>23</v>
      </c>
      <c r="N28" s="415" t="s">
        <v>23</v>
      </c>
      <c r="O28" s="415" t="s">
        <v>23</v>
      </c>
      <c r="P28" s="415" t="s">
        <v>23</v>
      </c>
      <c r="Q28" s="415" t="s">
        <v>23</v>
      </c>
      <c r="R28" s="415" t="s">
        <v>23</v>
      </c>
      <c r="S28" s="415" t="s">
        <v>23</v>
      </c>
      <c r="T28" s="415" t="s">
        <v>23</v>
      </c>
      <c r="U28" s="415" t="s">
        <v>23</v>
      </c>
      <c r="V28" s="415" t="s">
        <v>23</v>
      </c>
      <c r="W28" s="415" t="s">
        <v>23</v>
      </c>
      <c r="X28" s="415" t="s">
        <v>23</v>
      </c>
      <c r="Y28" s="415" t="s">
        <v>23</v>
      </c>
      <c r="Z28" s="415" t="s">
        <v>23</v>
      </c>
      <c r="AA28" s="415" t="s">
        <v>23</v>
      </c>
    </row>
    <row r="29" spans="2:28" ht="26.85" customHeight="1">
      <c r="B29" s="388" t="s">
        <v>112</v>
      </c>
      <c r="C29" s="388"/>
      <c r="D29" s="223" t="s">
        <v>25</v>
      </c>
      <c r="E29" s="223"/>
      <c r="F29" s="303" t="str">
        <f>'PLUS ES Workforce'!F29</f>
        <v>-</v>
      </c>
      <c r="G29" s="303" t="str">
        <f>'PLUS ES Workforce'!G29</f>
        <v>-</v>
      </c>
      <c r="H29" s="303" t="str">
        <f>'PLUS ES Workforce'!H29</f>
        <v>-</v>
      </c>
      <c r="I29" s="626">
        <f>SUM(F29:G29)</f>
        <v>0</v>
      </c>
      <c r="J29" s="415" t="s">
        <v>23</v>
      </c>
      <c r="K29" s="415" t="s">
        <v>23</v>
      </c>
      <c r="L29" s="415" t="s">
        <v>23</v>
      </c>
      <c r="M29" s="415" t="s">
        <v>23</v>
      </c>
      <c r="N29" s="415" t="s">
        <v>23</v>
      </c>
      <c r="O29" s="415" t="s">
        <v>23</v>
      </c>
      <c r="P29" s="415" t="s">
        <v>23</v>
      </c>
      <c r="Q29" s="415" t="s">
        <v>23</v>
      </c>
      <c r="R29" s="415" t="s">
        <v>23</v>
      </c>
      <c r="S29" s="415" t="s">
        <v>23</v>
      </c>
      <c r="T29" s="415" t="s">
        <v>23</v>
      </c>
      <c r="U29" s="415" t="s">
        <v>23</v>
      </c>
      <c r="V29" s="415" t="s">
        <v>23</v>
      </c>
      <c r="W29" s="415" t="s">
        <v>23</v>
      </c>
      <c r="X29" s="415" t="s">
        <v>23</v>
      </c>
      <c r="Y29" s="415" t="s">
        <v>23</v>
      </c>
      <c r="Z29" s="415" t="s">
        <v>23</v>
      </c>
      <c r="AA29" s="415" t="s">
        <v>23</v>
      </c>
    </row>
    <row r="30" spans="2:28" ht="26.85" customHeight="1">
      <c r="B30" s="388" t="s">
        <v>113</v>
      </c>
      <c r="C30" s="388"/>
      <c r="D30" s="223" t="s">
        <v>25</v>
      </c>
      <c r="E30" s="223"/>
      <c r="F30" s="303" t="str">
        <f>'PLUS ES Workforce'!F30</f>
        <v>-</v>
      </c>
      <c r="G30" s="303" t="str">
        <f>'PLUS ES Workforce'!G30</f>
        <v>-</v>
      </c>
      <c r="H30" s="303" t="str">
        <f>'PLUS ES Workforce'!H30</f>
        <v>-</v>
      </c>
      <c r="I30" s="626">
        <f>SUM(F30:G30)</f>
        <v>0</v>
      </c>
      <c r="J30" s="415" t="s">
        <v>23</v>
      </c>
      <c r="K30" s="415" t="s">
        <v>23</v>
      </c>
      <c r="L30" s="415" t="s">
        <v>23</v>
      </c>
      <c r="M30" s="415" t="s">
        <v>23</v>
      </c>
      <c r="N30" s="415" t="s">
        <v>23</v>
      </c>
      <c r="O30" s="415" t="s">
        <v>23</v>
      </c>
      <c r="P30" s="415" t="s">
        <v>23</v>
      </c>
      <c r="Q30" s="415" t="s">
        <v>23</v>
      </c>
      <c r="R30" s="415" t="s">
        <v>23</v>
      </c>
      <c r="S30" s="415" t="s">
        <v>23</v>
      </c>
      <c r="T30" s="415" t="s">
        <v>23</v>
      </c>
      <c r="U30" s="415" t="s">
        <v>23</v>
      </c>
      <c r="V30" s="415" t="s">
        <v>23</v>
      </c>
      <c r="W30" s="415" t="s">
        <v>23</v>
      </c>
      <c r="X30" s="415" t="s">
        <v>23</v>
      </c>
      <c r="Y30" s="415" t="s">
        <v>23</v>
      </c>
      <c r="Z30" s="415" t="s">
        <v>23</v>
      </c>
      <c r="AA30" s="415" t="s">
        <v>23</v>
      </c>
    </row>
    <row r="31" spans="2:28" ht="26.85" customHeight="1">
      <c r="B31" s="388" t="s">
        <v>114</v>
      </c>
      <c r="C31" s="388"/>
      <c r="D31" s="223" t="s">
        <v>25</v>
      </c>
      <c r="E31" s="223"/>
      <c r="F31" s="608" t="s">
        <v>23</v>
      </c>
      <c r="G31" s="608" t="s">
        <v>23</v>
      </c>
      <c r="H31" s="608" t="s">
        <v>23</v>
      </c>
      <c r="I31" s="608" t="s">
        <v>23</v>
      </c>
      <c r="J31" s="415" t="s">
        <v>23</v>
      </c>
      <c r="K31" s="415" t="s">
        <v>23</v>
      </c>
      <c r="L31" s="415" t="s">
        <v>23</v>
      </c>
      <c r="M31" s="415" t="s">
        <v>23</v>
      </c>
      <c r="N31" s="415" t="s">
        <v>23</v>
      </c>
      <c r="O31" s="415" t="s">
        <v>23</v>
      </c>
      <c r="P31" s="415" t="s">
        <v>23</v>
      </c>
      <c r="Q31" s="415" t="s">
        <v>23</v>
      </c>
      <c r="R31" s="415" t="s">
        <v>23</v>
      </c>
      <c r="S31" s="415" t="s">
        <v>23</v>
      </c>
      <c r="T31" s="415" t="s">
        <v>23</v>
      </c>
      <c r="U31" s="415" t="s">
        <v>23</v>
      </c>
      <c r="V31" s="415" t="s">
        <v>23</v>
      </c>
      <c r="W31" s="415" t="s">
        <v>23</v>
      </c>
      <c r="X31" s="415" t="s">
        <v>23</v>
      </c>
      <c r="Y31" s="415" t="s">
        <v>23</v>
      </c>
      <c r="Z31" s="415" t="s">
        <v>23</v>
      </c>
      <c r="AA31" s="415" t="s">
        <v>23</v>
      </c>
    </row>
    <row r="32" spans="2:28" ht="26.85" customHeight="1">
      <c r="B32" s="388" t="s">
        <v>103</v>
      </c>
      <c r="C32" s="388"/>
      <c r="D32" s="223" t="s">
        <v>25</v>
      </c>
      <c r="E32" s="223"/>
      <c r="F32" s="303">
        <f>SUM(F26:F31)</f>
        <v>64</v>
      </c>
      <c r="G32" s="303">
        <f>SUM(G26:G31)</f>
        <v>11</v>
      </c>
      <c r="H32" s="303" t="str">
        <f>H31</f>
        <v>-</v>
      </c>
      <c r="I32" s="626">
        <f>SUM(F32:H32)</f>
        <v>75</v>
      </c>
      <c r="J32" s="221">
        <f>SUM(J26:J28)</f>
        <v>66</v>
      </c>
      <c r="K32" s="221">
        <f>SUM(K26:K28)</f>
        <v>14</v>
      </c>
      <c r="L32" s="221">
        <f>SUM(L26:L28)</f>
        <v>80</v>
      </c>
      <c r="M32" s="415" t="s">
        <v>23</v>
      </c>
      <c r="N32" s="415" t="s">
        <v>23</v>
      </c>
      <c r="O32" s="415" t="s">
        <v>23</v>
      </c>
      <c r="P32" s="415" t="s">
        <v>23</v>
      </c>
      <c r="Q32" s="415" t="s">
        <v>23</v>
      </c>
      <c r="R32" s="415" t="s">
        <v>23</v>
      </c>
      <c r="S32" s="415" t="s">
        <v>23</v>
      </c>
      <c r="T32" s="415" t="s">
        <v>23</v>
      </c>
      <c r="U32" s="415" t="s">
        <v>23</v>
      </c>
      <c r="V32" s="415" t="s">
        <v>23</v>
      </c>
      <c r="W32" s="415" t="s">
        <v>23</v>
      </c>
      <c r="X32" s="415" t="s">
        <v>23</v>
      </c>
      <c r="Y32" s="415" t="s">
        <v>23</v>
      </c>
      <c r="Z32" s="415" t="s">
        <v>23</v>
      </c>
      <c r="AA32" s="415" t="s">
        <v>23</v>
      </c>
    </row>
    <row r="33" spans="2:28" ht="26.85" customHeight="1">
      <c r="B33" s="263" t="s">
        <v>103</v>
      </c>
      <c r="C33" s="263"/>
      <c r="D33" s="223" t="s">
        <v>25</v>
      </c>
      <c r="E33" s="223"/>
      <c r="F33" s="608" t="s">
        <v>23</v>
      </c>
      <c r="G33" s="608" t="s">
        <v>23</v>
      </c>
      <c r="H33" s="608" t="s">
        <v>23</v>
      </c>
      <c r="I33" s="608" t="s">
        <v>23</v>
      </c>
      <c r="J33" s="424">
        <f>SUM(J25,J17)</f>
        <v>0.18266978922716628</v>
      </c>
      <c r="K33" s="424">
        <f>SUM(K25,K17)</f>
        <v>0.81733021077283374</v>
      </c>
      <c r="L33" s="425">
        <f>SUM(L25,L17)</f>
        <v>1</v>
      </c>
      <c r="M33" s="415" t="s">
        <v>23</v>
      </c>
      <c r="N33" s="415" t="s">
        <v>23</v>
      </c>
      <c r="O33" s="415" t="s">
        <v>23</v>
      </c>
      <c r="P33" s="415" t="s">
        <v>23</v>
      </c>
      <c r="Q33" s="415" t="s">
        <v>23</v>
      </c>
      <c r="R33" s="415" t="s">
        <v>23</v>
      </c>
      <c r="S33" s="415" t="s">
        <v>23</v>
      </c>
      <c r="T33" s="415" t="s">
        <v>23</v>
      </c>
      <c r="U33" s="415" t="s">
        <v>23</v>
      </c>
      <c r="V33" s="415" t="s">
        <v>23</v>
      </c>
      <c r="W33" s="415" t="s">
        <v>23</v>
      </c>
      <c r="X33" s="415" t="s">
        <v>23</v>
      </c>
      <c r="Y33" s="415" t="s">
        <v>23</v>
      </c>
      <c r="Z33" s="415" t="s">
        <v>23</v>
      </c>
      <c r="AA33" s="415" t="s">
        <v>23</v>
      </c>
    </row>
    <row r="34" spans="2:28" ht="26.85" customHeight="1">
      <c r="B34" s="279" t="s">
        <v>116</v>
      </c>
      <c r="C34" s="263"/>
      <c r="D34" s="223" t="s">
        <v>31</v>
      </c>
      <c r="E34" s="223"/>
      <c r="F34" s="570">
        <v>0</v>
      </c>
      <c r="G34" s="570">
        <v>0</v>
      </c>
      <c r="H34" s="570">
        <v>0</v>
      </c>
      <c r="I34" s="611">
        <v>0</v>
      </c>
      <c r="J34" s="262">
        <f>SUM(G34:I34)</f>
        <v>0</v>
      </c>
      <c r="K34" s="262">
        <f>SUM(I34:J34)</f>
        <v>0</v>
      </c>
      <c r="L34" s="262">
        <f>SUM(J34:K34)</f>
        <v>0</v>
      </c>
      <c r="M34" s="415" t="s">
        <v>23</v>
      </c>
      <c r="N34" s="415" t="s">
        <v>23</v>
      </c>
      <c r="O34" s="415" t="s">
        <v>23</v>
      </c>
      <c r="P34" s="415" t="s">
        <v>23</v>
      </c>
      <c r="Q34" s="415" t="s">
        <v>23</v>
      </c>
      <c r="R34" s="415" t="s">
        <v>23</v>
      </c>
      <c r="S34" s="415" t="s">
        <v>23</v>
      </c>
      <c r="T34" s="415" t="s">
        <v>23</v>
      </c>
      <c r="U34" s="415" t="s">
        <v>23</v>
      </c>
      <c r="V34" s="415" t="s">
        <v>23</v>
      </c>
      <c r="W34" s="415" t="s">
        <v>23</v>
      </c>
      <c r="X34" s="415" t="s">
        <v>23</v>
      </c>
      <c r="Y34" s="415" t="s">
        <v>23</v>
      </c>
      <c r="Z34" s="415" t="s">
        <v>23</v>
      </c>
      <c r="AA34" s="415" t="s">
        <v>23</v>
      </c>
    </row>
    <row r="35" spans="2:28" ht="26.85" customHeight="1">
      <c r="B35" s="388" t="s">
        <v>109</v>
      </c>
      <c r="C35" s="388"/>
      <c r="D35" s="223" t="s">
        <v>25</v>
      </c>
      <c r="E35" s="223"/>
      <c r="F35" s="265">
        <f>SUM('Ausgrid Workforce'!F30,'PLUS ES Workforce'!F34)</f>
        <v>0</v>
      </c>
      <c r="G35" s="265">
        <f>SUM('Ausgrid Workforce'!G30,'PLUS ES Workforce'!G34)</f>
        <v>0</v>
      </c>
      <c r="H35" s="265" t="s">
        <v>23</v>
      </c>
      <c r="I35" s="265">
        <f t="shared" ref="I35:I39" si="6">SUM(F35:G35)</f>
        <v>0</v>
      </c>
      <c r="J35" s="416">
        <v>0</v>
      </c>
      <c r="K35" s="416">
        <v>0</v>
      </c>
      <c r="L35" s="264">
        <v>0</v>
      </c>
      <c r="M35" s="415" t="s">
        <v>23</v>
      </c>
      <c r="N35" s="415" t="s">
        <v>23</v>
      </c>
      <c r="O35" s="415" t="s">
        <v>23</v>
      </c>
      <c r="P35" s="415" t="s">
        <v>23</v>
      </c>
      <c r="Q35" s="415" t="s">
        <v>23</v>
      </c>
      <c r="R35" s="415" t="s">
        <v>23</v>
      </c>
      <c r="S35" s="415" t="s">
        <v>23</v>
      </c>
      <c r="T35" s="415" t="s">
        <v>23</v>
      </c>
      <c r="U35" s="415" t="s">
        <v>23</v>
      </c>
      <c r="V35" s="415" t="s">
        <v>23</v>
      </c>
      <c r="W35" s="415" t="s">
        <v>23</v>
      </c>
      <c r="X35" s="415" t="s">
        <v>23</v>
      </c>
      <c r="Y35" s="415" t="s">
        <v>23</v>
      </c>
      <c r="Z35" s="415" t="s">
        <v>23</v>
      </c>
      <c r="AA35" s="415" t="s">
        <v>23</v>
      </c>
    </row>
    <row r="36" spans="2:28" ht="26.85" customHeight="1">
      <c r="B36" s="388" t="s">
        <v>110</v>
      </c>
      <c r="C36" s="388"/>
      <c r="D36" s="223" t="s">
        <v>25</v>
      </c>
      <c r="E36" s="223"/>
      <c r="F36" s="265">
        <f>SUM('Ausgrid Workforce'!F31,'PLUS ES Workforce'!F35)</f>
        <v>0</v>
      </c>
      <c r="G36" s="265">
        <f>SUM('Ausgrid Workforce'!G31,'PLUS ES Workforce'!G35)</f>
        <v>0</v>
      </c>
      <c r="H36" s="265" t="s">
        <v>23</v>
      </c>
      <c r="I36" s="265">
        <f t="shared" si="6"/>
        <v>0</v>
      </c>
      <c r="J36" s="416">
        <v>0</v>
      </c>
      <c r="K36" s="416">
        <v>0</v>
      </c>
      <c r="L36" s="416">
        <v>0</v>
      </c>
      <c r="M36" s="415" t="s">
        <v>23</v>
      </c>
      <c r="N36" s="415" t="s">
        <v>23</v>
      </c>
      <c r="O36" s="415" t="s">
        <v>23</v>
      </c>
      <c r="P36" s="415" t="s">
        <v>23</v>
      </c>
      <c r="Q36" s="415" t="s">
        <v>23</v>
      </c>
      <c r="R36" s="415" t="s">
        <v>23</v>
      </c>
      <c r="S36" s="415" t="s">
        <v>23</v>
      </c>
      <c r="T36" s="415" t="s">
        <v>23</v>
      </c>
      <c r="U36" s="415" t="s">
        <v>23</v>
      </c>
      <c r="V36" s="415" t="s">
        <v>23</v>
      </c>
      <c r="W36" s="415" t="s">
        <v>23</v>
      </c>
      <c r="X36" s="415" t="s">
        <v>23</v>
      </c>
      <c r="Y36" s="415" t="s">
        <v>23</v>
      </c>
      <c r="Z36" s="415" t="s">
        <v>23</v>
      </c>
      <c r="AA36" s="415" t="s">
        <v>23</v>
      </c>
    </row>
    <row r="37" spans="2:28" ht="26.85" customHeight="1">
      <c r="B37" s="388" t="s">
        <v>111</v>
      </c>
      <c r="C37" s="388"/>
      <c r="D37" s="223" t="s">
        <v>25</v>
      </c>
      <c r="E37" s="223"/>
      <c r="F37" s="265">
        <f>SUM('Ausgrid Workforce'!F32,'PLUS ES Workforce'!F36)</f>
        <v>0</v>
      </c>
      <c r="G37" s="265">
        <f>SUM('Ausgrid Workforce'!G32,'PLUS ES Workforce'!G36)</f>
        <v>0</v>
      </c>
      <c r="H37" s="265" t="s">
        <v>23</v>
      </c>
      <c r="I37" s="265">
        <f t="shared" si="6"/>
        <v>0</v>
      </c>
      <c r="J37" s="416">
        <v>0</v>
      </c>
      <c r="K37" s="416">
        <v>0</v>
      </c>
      <c r="L37" s="416">
        <v>0</v>
      </c>
      <c r="M37" s="415" t="s">
        <v>23</v>
      </c>
      <c r="N37" s="415" t="s">
        <v>23</v>
      </c>
      <c r="O37" s="415" t="s">
        <v>23</v>
      </c>
      <c r="P37" s="415" t="s">
        <v>23</v>
      </c>
      <c r="Q37" s="415" t="s">
        <v>23</v>
      </c>
      <c r="R37" s="415" t="s">
        <v>23</v>
      </c>
      <c r="S37" s="415" t="s">
        <v>23</v>
      </c>
      <c r="T37" s="415" t="s">
        <v>23</v>
      </c>
      <c r="U37" s="415" t="s">
        <v>23</v>
      </c>
      <c r="V37" s="415" t="s">
        <v>23</v>
      </c>
      <c r="W37" s="415" t="s">
        <v>23</v>
      </c>
      <c r="X37" s="415" t="s">
        <v>23</v>
      </c>
      <c r="Y37" s="415" t="s">
        <v>23</v>
      </c>
      <c r="Z37" s="415" t="s">
        <v>23</v>
      </c>
      <c r="AA37" s="415" t="s">
        <v>23</v>
      </c>
    </row>
    <row r="38" spans="2:28" ht="26.85" customHeight="1">
      <c r="B38" s="388" t="s">
        <v>112</v>
      </c>
      <c r="C38" s="388"/>
      <c r="D38" s="223" t="s">
        <v>25</v>
      </c>
      <c r="E38" s="223"/>
      <c r="F38" s="627" t="str">
        <f>'PLUS ES Workforce'!F37</f>
        <v>-</v>
      </c>
      <c r="G38" s="627" t="str">
        <f>'PLUS ES Workforce'!G37</f>
        <v>-</v>
      </c>
      <c r="H38" s="265" t="s">
        <v>23</v>
      </c>
      <c r="I38" s="265">
        <f t="shared" si="6"/>
        <v>0</v>
      </c>
      <c r="J38" s="415" t="s">
        <v>23</v>
      </c>
      <c r="K38" s="415" t="s">
        <v>23</v>
      </c>
      <c r="L38" s="415" t="s">
        <v>23</v>
      </c>
      <c r="M38" s="415" t="s">
        <v>23</v>
      </c>
      <c r="N38" s="415" t="s">
        <v>23</v>
      </c>
      <c r="O38" s="415" t="s">
        <v>23</v>
      </c>
      <c r="P38" s="415" t="s">
        <v>23</v>
      </c>
      <c r="Q38" s="415" t="s">
        <v>23</v>
      </c>
      <c r="R38" s="415" t="s">
        <v>23</v>
      </c>
      <c r="S38" s="415" t="s">
        <v>23</v>
      </c>
      <c r="T38" s="415" t="s">
        <v>23</v>
      </c>
      <c r="U38" s="415" t="s">
        <v>23</v>
      </c>
      <c r="V38" s="415" t="s">
        <v>23</v>
      </c>
      <c r="W38" s="415" t="s">
        <v>23</v>
      </c>
      <c r="X38" s="415" t="s">
        <v>23</v>
      </c>
      <c r="Y38" s="415" t="s">
        <v>23</v>
      </c>
      <c r="Z38" s="415" t="s">
        <v>23</v>
      </c>
      <c r="AA38" s="415" t="s">
        <v>23</v>
      </c>
    </row>
    <row r="39" spans="2:28" ht="26.85" customHeight="1">
      <c r="B39" s="388" t="s">
        <v>113</v>
      </c>
      <c r="C39" s="388"/>
      <c r="D39" s="223" t="s">
        <v>25</v>
      </c>
      <c r="E39" s="223"/>
      <c r="F39" s="627" t="str">
        <f>'PLUS ES Workforce'!F38</f>
        <v>-</v>
      </c>
      <c r="G39" s="627" t="str">
        <f>'PLUS ES Workforce'!G38</f>
        <v>-</v>
      </c>
      <c r="H39" s="265" t="s">
        <v>23</v>
      </c>
      <c r="I39" s="265">
        <f t="shared" si="6"/>
        <v>0</v>
      </c>
      <c r="J39" s="415" t="s">
        <v>23</v>
      </c>
      <c r="K39" s="415" t="s">
        <v>23</v>
      </c>
      <c r="L39" s="415" t="s">
        <v>23</v>
      </c>
      <c r="M39" s="415" t="s">
        <v>23</v>
      </c>
      <c r="N39" s="415" t="s">
        <v>23</v>
      </c>
      <c r="O39" s="415" t="s">
        <v>23</v>
      </c>
      <c r="P39" s="415" t="s">
        <v>23</v>
      </c>
      <c r="Q39" s="415" t="s">
        <v>23</v>
      </c>
      <c r="R39" s="415" t="s">
        <v>23</v>
      </c>
      <c r="S39" s="415" t="s">
        <v>23</v>
      </c>
      <c r="T39" s="415" t="s">
        <v>23</v>
      </c>
      <c r="U39" s="415" t="s">
        <v>23</v>
      </c>
      <c r="V39" s="415" t="s">
        <v>23</v>
      </c>
      <c r="W39" s="415" t="s">
        <v>23</v>
      </c>
      <c r="X39" s="415" t="s">
        <v>23</v>
      </c>
      <c r="Y39" s="415" t="s">
        <v>23</v>
      </c>
      <c r="Z39" s="415" t="s">
        <v>23</v>
      </c>
      <c r="AA39" s="415" t="s">
        <v>23</v>
      </c>
    </row>
    <row r="40" spans="2:28" ht="26.85" customHeight="1">
      <c r="B40" s="411" t="s">
        <v>117</v>
      </c>
      <c r="C40" s="551"/>
      <c r="D40" s="10"/>
      <c r="E40" s="10"/>
      <c r="F40" s="552"/>
      <c r="G40" s="552"/>
      <c r="H40" s="553"/>
      <c r="I40" s="530"/>
      <c r="J40" s="422"/>
      <c r="K40" s="422"/>
      <c r="L40" s="422"/>
      <c r="M40" s="422"/>
      <c r="N40" s="422"/>
      <c r="O40" s="422"/>
      <c r="P40" s="422"/>
      <c r="Q40" s="422"/>
      <c r="R40" s="422"/>
      <c r="S40" s="422"/>
      <c r="T40" s="422"/>
      <c r="U40" s="422"/>
      <c r="V40" s="422"/>
      <c r="W40" s="422"/>
      <c r="X40" s="422"/>
      <c r="Y40" s="422"/>
      <c r="Z40" s="422"/>
      <c r="AA40" s="422"/>
    </row>
    <row r="41" spans="2:28" ht="47.85" customHeight="1">
      <c r="B41" s="10"/>
      <c r="C41" s="10"/>
      <c r="D41" s="10"/>
      <c r="E41" s="10"/>
      <c r="F41" s="307"/>
      <c r="G41" s="307"/>
      <c r="H41" s="307"/>
      <c r="I41" s="44"/>
      <c r="J41" s="490"/>
      <c r="K41" s="12"/>
      <c r="L41" s="491"/>
      <c r="M41" s="324"/>
      <c r="N41" s="324"/>
      <c r="O41" s="325"/>
      <c r="P41" s="324"/>
      <c r="Q41" s="324"/>
      <c r="R41" s="324"/>
      <c r="S41" s="324"/>
      <c r="T41" s="324"/>
      <c r="U41" s="324"/>
      <c r="V41" s="324"/>
      <c r="W41" s="324"/>
      <c r="X41" s="324"/>
      <c r="Y41" s="324"/>
      <c r="Z41" s="324"/>
      <c r="AA41" s="324"/>
    </row>
    <row r="42" spans="2:28" ht="26.85" customHeight="1">
      <c r="B42" s="6" t="s">
        <v>118</v>
      </c>
      <c r="C42" s="6"/>
      <c r="D42" s="7" t="s">
        <v>10</v>
      </c>
      <c r="E42" s="7"/>
      <c r="F42" s="840" t="s">
        <v>11</v>
      </c>
      <c r="G42" s="840"/>
      <c r="H42" s="840"/>
      <c r="I42" s="840"/>
      <c r="J42" s="831" t="s">
        <v>12</v>
      </c>
      <c r="K42" s="831"/>
      <c r="L42" s="831"/>
      <c r="M42" s="831" t="s">
        <v>13</v>
      </c>
      <c r="N42" s="831"/>
      <c r="O42" s="831"/>
      <c r="P42" s="831" t="s">
        <v>14</v>
      </c>
      <c r="Q42" s="831"/>
      <c r="R42" s="831"/>
      <c r="S42" s="831" t="s">
        <v>15</v>
      </c>
      <c r="T42" s="831"/>
      <c r="U42" s="831"/>
      <c r="V42" s="831" t="s">
        <v>16</v>
      </c>
      <c r="W42" s="831"/>
      <c r="X42" s="831"/>
      <c r="Y42" s="831" t="s">
        <v>17</v>
      </c>
      <c r="Z42" s="831"/>
      <c r="AA42" s="831"/>
    </row>
    <row r="43" spans="2:28" ht="26.85" customHeight="1">
      <c r="B43" s="223" t="s">
        <v>119</v>
      </c>
      <c r="C43" s="218"/>
      <c r="D43" s="210" t="s">
        <v>25</v>
      </c>
      <c r="E43" s="210"/>
      <c r="F43" s="232">
        <f>SUM('Ausgrid Workforce'!F38,'PLUS ES Workforce'!F44)</f>
        <v>552</v>
      </c>
      <c r="G43" s="301">
        <f>SUM('Ausgrid Workforce'!G38,'PLUS ES Workforce'!G44)</f>
        <v>1315</v>
      </c>
      <c r="H43" s="232">
        <f>SUM('Ausgrid Workforce'!H38,'PLUS ES Workforce'!H44)</f>
        <v>5</v>
      </c>
      <c r="I43" s="301">
        <f>SUM(F43:H43)</f>
        <v>1872</v>
      </c>
      <c r="J43" s="415" t="s">
        <v>23</v>
      </c>
      <c r="K43" s="415" t="s">
        <v>23</v>
      </c>
      <c r="L43" s="415" t="s">
        <v>23</v>
      </c>
      <c r="M43" s="415" t="s">
        <v>23</v>
      </c>
      <c r="N43" s="415" t="s">
        <v>23</v>
      </c>
      <c r="O43" s="415" t="s">
        <v>23</v>
      </c>
      <c r="P43" s="415" t="s">
        <v>23</v>
      </c>
      <c r="Q43" s="415" t="s">
        <v>23</v>
      </c>
      <c r="R43" s="415" t="s">
        <v>23</v>
      </c>
      <c r="S43" s="415" t="s">
        <v>23</v>
      </c>
      <c r="T43" s="415" t="s">
        <v>23</v>
      </c>
      <c r="U43" s="415" t="s">
        <v>23</v>
      </c>
      <c r="V43" s="415" t="s">
        <v>23</v>
      </c>
      <c r="W43" s="415" t="s">
        <v>23</v>
      </c>
      <c r="X43" s="415" t="s">
        <v>23</v>
      </c>
      <c r="Y43" s="415" t="s">
        <v>23</v>
      </c>
      <c r="Z43" s="415" t="s">
        <v>23</v>
      </c>
      <c r="AA43" s="415" t="s">
        <v>23</v>
      </c>
      <c r="AB43" s="62"/>
    </row>
    <row r="44" spans="2:28" ht="26.85" customHeight="1">
      <c r="B44" s="223" t="s">
        <v>120</v>
      </c>
      <c r="C44" s="218"/>
      <c r="D44" s="210" t="s">
        <v>25</v>
      </c>
      <c r="E44" s="210"/>
      <c r="F44" s="232">
        <f>SUM('Ausgrid Workforce'!F39,'PLUS ES Workforce'!F45)</f>
        <v>47</v>
      </c>
      <c r="G44" s="301">
        <f>SUM('Ausgrid Workforce'!G39,'PLUS ES Workforce'!G45)</f>
        <v>1191</v>
      </c>
      <c r="H44" s="232">
        <f>SUM('Ausgrid Workforce'!H39,'PLUS ES Workforce'!H45)</f>
        <v>1</v>
      </c>
      <c r="I44" s="301">
        <f>SUM(F44:H44)</f>
        <v>1239</v>
      </c>
      <c r="J44" s="415" t="s">
        <v>23</v>
      </c>
      <c r="K44" s="415" t="s">
        <v>23</v>
      </c>
      <c r="L44" s="415" t="s">
        <v>23</v>
      </c>
      <c r="M44" s="415" t="s">
        <v>23</v>
      </c>
      <c r="N44" s="415" t="s">
        <v>23</v>
      </c>
      <c r="O44" s="415" t="s">
        <v>23</v>
      </c>
      <c r="P44" s="415" t="s">
        <v>23</v>
      </c>
      <c r="Q44" s="415" t="s">
        <v>23</v>
      </c>
      <c r="R44" s="415" t="s">
        <v>23</v>
      </c>
      <c r="S44" s="415" t="s">
        <v>23</v>
      </c>
      <c r="T44" s="415" t="s">
        <v>23</v>
      </c>
      <c r="U44" s="415" t="s">
        <v>23</v>
      </c>
      <c r="V44" s="415" t="s">
        <v>23</v>
      </c>
      <c r="W44" s="415" t="s">
        <v>23</v>
      </c>
      <c r="X44" s="415" t="s">
        <v>23</v>
      </c>
      <c r="Y44" s="415" t="s">
        <v>23</v>
      </c>
      <c r="Z44" s="415" t="s">
        <v>23</v>
      </c>
      <c r="AA44" s="415" t="s">
        <v>23</v>
      </c>
      <c r="AB44" s="64"/>
    </row>
    <row r="45" spans="2:28" ht="50.1" customHeight="1">
      <c r="B45" s="210"/>
      <c r="C45" s="210"/>
      <c r="D45" s="210"/>
      <c r="E45" s="210"/>
      <c r="F45" s="296"/>
      <c r="G45" s="296"/>
      <c r="H45" s="296"/>
      <c r="I45" s="296"/>
      <c r="J45" s="215"/>
      <c r="K45" s="215"/>
      <c r="L45" s="215"/>
      <c r="M45" s="215"/>
      <c r="N45" s="215"/>
      <c r="O45" s="215"/>
      <c r="P45" s="215"/>
      <c r="Q45" s="215"/>
      <c r="R45" s="215"/>
      <c r="S45" s="215"/>
      <c r="T45" s="215"/>
      <c r="U45" s="215"/>
      <c r="V45" s="215"/>
      <c r="W45" s="215"/>
      <c r="X45" s="215"/>
      <c r="Y45" s="215"/>
      <c r="Z45" s="215"/>
      <c r="AA45" s="215"/>
    </row>
    <row r="46" spans="2:28" ht="26.85" customHeight="1">
      <c r="B46" s="6" t="s">
        <v>121</v>
      </c>
      <c r="C46" s="346"/>
      <c r="D46" s="7" t="s">
        <v>10</v>
      </c>
      <c r="E46" s="347"/>
      <c r="F46" s="840" t="s">
        <v>11</v>
      </c>
      <c r="G46" s="840"/>
      <c r="H46" s="840"/>
      <c r="I46" s="840"/>
      <c r="J46" s="831" t="s">
        <v>12</v>
      </c>
      <c r="K46" s="831"/>
      <c r="L46" s="831"/>
      <c r="M46" s="831" t="s">
        <v>13</v>
      </c>
      <c r="N46" s="831"/>
      <c r="O46" s="831"/>
      <c r="P46" s="831" t="s">
        <v>14</v>
      </c>
      <c r="Q46" s="831"/>
      <c r="R46" s="831"/>
      <c r="S46" s="831" t="s">
        <v>15</v>
      </c>
      <c r="T46" s="831"/>
      <c r="U46" s="831"/>
      <c r="V46" s="831" t="s">
        <v>16</v>
      </c>
      <c r="W46" s="831"/>
      <c r="X46" s="831"/>
      <c r="Y46" s="831" t="s">
        <v>17</v>
      </c>
      <c r="Z46" s="831"/>
      <c r="AA46" s="831"/>
    </row>
    <row r="47" spans="2:28" ht="26.85" customHeight="1">
      <c r="B47" s="628"/>
      <c r="C47" s="628"/>
      <c r="D47" s="223"/>
      <c r="E47" s="223"/>
      <c r="F47" s="602" t="s">
        <v>100</v>
      </c>
      <c r="G47" s="602" t="s">
        <v>101</v>
      </c>
      <c r="H47" s="602" t="s">
        <v>102</v>
      </c>
      <c r="I47" s="602" t="s">
        <v>103</v>
      </c>
      <c r="J47" s="213" t="s">
        <v>100</v>
      </c>
      <c r="K47" s="213" t="s">
        <v>101</v>
      </c>
      <c r="L47" s="213" t="s">
        <v>103</v>
      </c>
      <c r="M47" s="213" t="s">
        <v>100</v>
      </c>
      <c r="N47" s="213" t="s">
        <v>101</v>
      </c>
      <c r="O47" s="213" t="s">
        <v>103</v>
      </c>
      <c r="P47" s="213" t="s">
        <v>100</v>
      </c>
      <c r="Q47" s="213" t="s">
        <v>101</v>
      </c>
      <c r="R47" s="213" t="s">
        <v>103</v>
      </c>
      <c r="S47" s="213" t="s">
        <v>100</v>
      </c>
      <c r="T47" s="213" t="s">
        <v>101</v>
      </c>
      <c r="U47" s="213" t="s">
        <v>103</v>
      </c>
      <c r="V47" s="213" t="s">
        <v>100</v>
      </c>
      <c r="W47" s="213" t="s">
        <v>101</v>
      </c>
      <c r="X47" s="213" t="s">
        <v>103</v>
      </c>
      <c r="Y47" s="213" t="s">
        <v>100</v>
      </c>
      <c r="Z47" s="213" t="s">
        <v>101</v>
      </c>
      <c r="AA47" s="213" t="s">
        <v>103</v>
      </c>
    </row>
    <row r="48" spans="2:28" ht="26.85" customHeight="1">
      <c r="B48" s="263" t="s">
        <v>122</v>
      </c>
      <c r="C48" s="263"/>
      <c r="D48" s="223" t="s">
        <v>31</v>
      </c>
      <c r="E48" s="223"/>
      <c r="F48" s="565">
        <f>SUM(F49:F54)/$I$11</f>
        <v>0.1681131468981035</v>
      </c>
      <c r="G48" s="565">
        <f t="shared" ref="G48" si="7">SUM(G49:G54)/$I$11</f>
        <v>0.76052716168434586</v>
      </c>
      <c r="H48" s="565">
        <f t="shared" ref="H48" si="8">SUM(H49:H54)/$I$11</f>
        <v>1.9286403085824494E-3</v>
      </c>
      <c r="I48" s="570">
        <f t="shared" ref="I48" si="9">SUM(I49:I54)/$I$11</f>
        <v>0.93056894889103181</v>
      </c>
      <c r="J48" s="262">
        <f>J55/L11</f>
        <v>0.1595851455336233</v>
      </c>
      <c r="K48" s="240">
        <f>K55/L11</f>
        <v>0.77316828370692536</v>
      </c>
      <c r="L48" s="240">
        <f>L55/L11</f>
        <v>0.93275342924054871</v>
      </c>
      <c r="M48" s="415" t="s">
        <v>23</v>
      </c>
      <c r="N48" s="415" t="s">
        <v>23</v>
      </c>
      <c r="O48" s="415" t="s">
        <v>23</v>
      </c>
      <c r="P48" s="415" t="s">
        <v>23</v>
      </c>
      <c r="Q48" s="415" t="s">
        <v>23</v>
      </c>
      <c r="R48" s="415" t="s">
        <v>23</v>
      </c>
      <c r="S48" s="415" t="s">
        <v>23</v>
      </c>
      <c r="T48" s="415" t="s">
        <v>23</v>
      </c>
      <c r="U48" s="415" t="s">
        <v>23</v>
      </c>
      <c r="V48" s="415" t="s">
        <v>23</v>
      </c>
      <c r="W48" s="415" t="s">
        <v>23</v>
      </c>
      <c r="X48" s="415" t="s">
        <v>23</v>
      </c>
      <c r="Y48" s="415" t="s">
        <v>23</v>
      </c>
      <c r="Z48" s="415" t="s">
        <v>23</v>
      </c>
      <c r="AA48" s="415" t="s">
        <v>23</v>
      </c>
    </row>
    <row r="49" spans="1:27" ht="26.85" customHeight="1">
      <c r="B49" s="388" t="s">
        <v>109</v>
      </c>
      <c r="C49" s="388"/>
      <c r="D49" s="223" t="s">
        <v>25</v>
      </c>
      <c r="E49" s="223"/>
      <c r="F49" s="265">
        <f>SUM('Ausgrid Workforce'!F44,'PLUS ES Workforce'!F50)</f>
        <v>203</v>
      </c>
      <c r="G49" s="265">
        <f>SUM('Ausgrid Workforce'!G44,'PLUS ES Workforce'!G50)</f>
        <v>785</v>
      </c>
      <c r="H49" s="265">
        <f>SUM('Ausgrid Workforce'!H44,'PLUS ES Workforce'!H50)</f>
        <v>0</v>
      </c>
      <c r="I49" s="265">
        <f t="shared" ref="I49:I53" si="10">SUM(F49:G49)</f>
        <v>988</v>
      </c>
      <c r="J49" s="222">
        <f>'Ausgrid Workforce'!J44+'PLUS ES Workforce'!J50</f>
        <v>178</v>
      </c>
      <c r="K49" s="222">
        <f>'Ausgrid Workforce'!K44+'PLUS ES Workforce'!K50</f>
        <v>758</v>
      </c>
      <c r="L49" s="222">
        <f>'Ausgrid Workforce'!L44+'PLUS ES Workforce'!L50</f>
        <v>936</v>
      </c>
      <c r="M49" s="415" t="s">
        <v>23</v>
      </c>
      <c r="N49" s="415" t="s">
        <v>23</v>
      </c>
      <c r="O49" s="415" t="s">
        <v>23</v>
      </c>
      <c r="P49" s="415" t="s">
        <v>23</v>
      </c>
      <c r="Q49" s="415" t="s">
        <v>23</v>
      </c>
      <c r="R49" s="415" t="s">
        <v>23</v>
      </c>
      <c r="S49" s="415" t="s">
        <v>23</v>
      </c>
      <c r="T49" s="415" t="s">
        <v>23</v>
      </c>
      <c r="U49" s="415" t="s">
        <v>23</v>
      </c>
      <c r="V49" s="415" t="s">
        <v>23</v>
      </c>
      <c r="W49" s="415" t="s">
        <v>23</v>
      </c>
      <c r="X49" s="415" t="s">
        <v>23</v>
      </c>
      <c r="Y49" s="415" t="s">
        <v>23</v>
      </c>
      <c r="Z49" s="415" t="s">
        <v>23</v>
      </c>
      <c r="AA49" s="415" t="s">
        <v>23</v>
      </c>
    </row>
    <row r="50" spans="1:27" ht="26.85" customHeight="1">
      <c r="B50" s="388" t="s">
        <v>110</v>
      </c>
      <c r="C50" s="388"/>
      <c r="D50" s="223" t="s">
        <v>25</v>
      </c>
      <c r="E50" s="223"/>
      <c r="F50" s="265">
        <f>SUM('Ausgrid Workforce'!F45,'PLUS ES Workforce'!F51)</f>
        <v>305</v>
      </c>
      <c r="G50" s="577">
        <f>SUM('Ausgrid Workforce'!G45,'PLUS ES Workforce'!G51)</f>
        <v>1564</v>
      </c>
      <c r="H50" s="265">
        <f>SUM('Ausgrid Workforce'!H45,'PLUS ES Workforce'!H51)</f>
        <v>0</v>
      </c>
      <c r="I50" s="577">
        <f t="shared" si="10"/>
        <v>1869</v>
      </c>
      <c r="J50" s="222">
        <f>'Ausgrid Workforce'!J45+'PLUS ES Workforce'!J51</f>
        <v>288</v>
      </c>
      <c r="K50" s="222">
        <f>'Ausgrid Workforce'!K45+'PLUS ES Workforce'!K51</f>
        <v>1535</v>
      </c>
      <c r="L50" s="222">
        <f>'Ausgrid Workforce'!L45+'PLUS ES Workforce'!L51</f>
        <v>1823</v>
      </c>
      <c r="M50" s="415" t="s">
        <v>23</v>
      </c>
      <c r="N50" s="415" t="s">
        <v>23</v>
      </c>
      <c r="O50" s="415" t="s">
        <v>23</v>
      </c>
      <c r="P50" s="415" t="s">
        <v>23</v>
      </c>
      <c r="Q50" s="415" t="s">
        <v>23</v>
      </c>
      <c r="R50" s="415" t="s">
        <v>23</v>
      </c>
      <c r="S50" s="415" t="s">
        <v>23</v>
      </c>
      <c r="T50" s="415" t="s">
        <v>23</v>
      </c>
      <c r="U50" s="415" t="s">
        <v>23</v>
      </c>
      <c r="V50" s="415" t="s">
        <v>23</v>
      </c>
      <c r="W50" s="415" t="s">
        <v>23</v>
      </c>
      <c r="X50" s="415" t="s">
        <v>23</v>
      </c>
      <c r="Y50" s="415" t="s">
        <v>23</v>
      </c>
      <c r="Z50" s="415" t="s">
        <v>23</v>
      </c>
      <c r="AA50" s="415" t="s">
        <v>23</v>
      </c>
    </row>
    <row r="51" spans="1:27" ht="26.85" customHeight="1">
      <c r="B51" s="388" t="s">
        <v>111</v>
      </c>
      <c r="C51" s="388"/>
      <c r="D51" s="223" t="s">
        <v>25</v>
      </c>
      <c r="E51" s="223"/>
      <c r="F51" s="265">
        <f>SUM('Ausgrid Workforce'!F46,'PLUS ES Workforce'!F52)</f>
        <v>15</v>
      </c>
      <c r="G51" s="265">
        <f>SUM('Ausgrid Workforce'!G46,'PLUS ES Workforce'!G52)</f>
        <v>17</v>
      </c>
      <c r="H51" s="265">
        <f>SUM('Ausgrid Workforce'!H46,'PLUS ES Workforce'!H52)</f>
        <v>0</v>
      </c>
      <c r="I51" s="265">
        <f t="shared" si="10"/>
        <v>32</v>
      </c>
      <c r="J51" s="222">
        <f>'Ausgrid Workforce'!J46+'PLUS ES Workforce'!J52</f>
        <v>11</v>
      </c>
      <c r="K51" s="222">
        <f>'Ausgrid Workforce'!K46+'PLUS ES Workforce'!K52</f>
        <v>18</v>
      </c>
      <c r="L51" s="222">
        <f>'Ausgrid Workforce'!L46+'PLUS ES Workforce'!L52</f>
        <v>29</v>
      </c>
      <c r="M51" s="415" t="s">
        <v>23</v>
      </c>
      <c r="N51" s="415" t="s">
        <v>23</v>
      </c>
      <c r="O51" s="415" t="s">
        <v>23</v>
      </c>
      <c r="P51" s="415" t="s">
        <v>23</v>
      </c>
      <c r="Q51" s="415" t="s">
        <v>23</v>
      </c>
      <c r="R51" s="415" t="s">
        <v>23</v>
      </c>
      <c r="S51" s="415" t="s">
        <v>23</v>
      </c>
      <c r="T51" s="415" t="s">
        <v>23</v>
      </c>
      <c r="U51" s="415" t="s">
        <v>23</v>
      </c>
      <c r="V51" s="415" t="s">
        <v>23</v>
      </c>
      <c r="W51" s="415" t="s">
        <v>23</v>
      </c>
      <c r="X51" s="415" t="s">
        <v>23</v>
      </c>
      <c r="Y51" s="415" t="s">
        <v>23</v>
      </c>
      <c r="Z51" s="415" t="s">
        <v>23</v>
      </c>
      <c r="AA51" s="415" t="s">
        <v>23</v>
      </c>
    </row>
    <row r="52" spans="1:27" ht="26.85" customHeight="1">
      <c r="B52" s="388" t="s">
        <v>112</v>
      </c>
      <c r="C52" s="388"/>
      <c r="D52" s="223" t="s">
        <v>25</v>
      </c>
      <c r="E52" s="223"/>
      <c r="F52" s="265" t="str">
        <f>'PLUS ES Workforce'!F53</f>
        <v>-</v>
      </c>
      <c r="G52" s="265" t="str">
        <f>'PLUS ES Workforce'!G53</f>
        <v>-</v>
      </c>
      <c r="H52" s="265" t="str">
        <f>'PLUS ES Workforce'!H53</f>
        <v>-</v>
      </c>
      <c r="I52" s="265">
        <f t="shared" si="10"/>
        <v>0</v>
      </c>
      <c r="J52" s="415" t="s">
        <v>23</v>
      </c>
      <c r="K52" s="415" t="s">
        <v>23</v>
      </c>
      <c r="L52" s="415" t="s">
        <v>23</v>
      </c>
      <c r="M52" s="415" t="s">
        <v>23</v>
      </c>
      <c r="N52" s="415" t="s">
        <v>23</v>
      </c>
      <c r="O52" s="415" t="s">
        <v>23</v>
      </c>
      <c r="P52" s="415" t="s">
        <v>23</v>
      </c>
      <c r="Q52" s="415" t="s">
        <v>23</v>
      </c>
      <c r="R52" s="415" t="s">
        <v>23</v>
      </c>
      <c r="S52" s="415" t="s">
        <v>23</v>
      </c>
      <c r="T52" s="415" t="s">
        <v>23</v>
      </c>
      <c r="U52" s="415" t="s">
        <v>23</v>
      </c>
      <c r="V52" s="415" t="s">
        <v>23</v>
      </c>
      <c r="W52" s="415" t="s">
        <v>23</v>
      </c>
      <c r="X52" s="415" t="s">
        <v>23</v>
      </c>
      <c r="Y52" s="415" t="s">
        <v>23</v>
      </c>
      <c r="Z52" s="415" t="s">
        <v>23</v>
      </c>
      <c r="AA52" s="415" t="s">
        <v>23</v>
      </c>
    </row>
    <row r="53" spans="1:27" ht="26.85" customHeight="1">
      <c r="B53" s="388" t="s">
        <v>113</v>
      </c>
      <c r="C53" s="388"/>
      <c r="D53" s="223" t="s">
        <v>25</v>
      </c>
      <c r="E53" s="223"/>
      <c r="F53" s="265" t="str">
        <f>'PLUS ES Workforce'!F54</f>
        <v>-</v>
      </c>
      <c r="G53" s="265" t="str">
        <f>'PLUS ES Workforce'!G54</f>
        <v>-</v>
      </c>
      <c r="H53" s="265" t="str">
        <f>'PLUS ES Workforce'!H54</f>
        <v>-</v>
      </c>
      <c r="I53" s="265">
        <f t="shared" si="10"/>
        <v>0</v>
      </c>
      <c r="J53" s="415" t="s">
        <v>23</v>
      </c>
      <c r="K53" s="415" t="s">
        <v>23</v>
      </c>
      <c r="L53" s="415" t="s">
        <v>23</v>
      </c>
      <c r="M53" s="415" t="s">
        <v>23</v>
      </c>
      <c r="N53" s="415" t="s">
        <v>23</v>
      </c>
      <c r="O53" s="415" t="s">
        <v>23</v>
      </c>
      <c r="P53" s="415" t="s">
        <v>23</v>
      </c>
      <c r="Q53" s="415" t="s">
        <v>23</v>
      </c>
      <c r="R53" s="415" t="s">
        <v>23</v>
      </c>
      <c r="S53" s="415" t="s">
        <v>23</v>
      </c>
      <c r="T53" s="415" t="s">
        <v>23</v>
      </c>
      <c r="U53" s="415" t="s">
        <v>23</v>
      </c>
      <c r="V53" s="415" t="s">
        <v>23</v>
      </c>
      <c r="W53" s="415" t="s">
        <v>23</v>
      </c>
      <c r="X53" s="415" t="s">
        <v>23</v>
      </c>
      <c r="Y53" s="415" t="s">
        <v>23</v>
      </c>
      <c r="Z53" s="415" t="s">
        <v>23</v>
      </c>
      <c r="AA53" s="415" t="s">
        <v>23</v>
      </c>
    </row>
    <row r="54" spans="1:27" ht="26.85" customHeight="1">
      <c r="B54" s="388" t="s">
        <v>114</v>
      </c>
      <c r="C54" s="388"/>
      <c r="D54" s="223" t="s">
        <v>25</v>
      </c>
      <c r="E54" s="223"/>
      <c r="F54" s="265" t="s">
        <v>23</v>
      </c>
      <c r="G54" s="265" t="s">
        <v>23</v>
      </c>
      <c r="H54" s="265">
        <f>SUM('Ausgrid Workforce'!H47,'PLUS ES Workforce'!H55)</f>
        <v>6</v>
      </c>
      <c r="I54" s="265">
        <f>H54</f>
        <v>6</v>
      </c>
      <c r="J54" s="415" t="s">
        <v>23</v>
      </c>
      <c r="K54" s="415" t="s">
        <v>23</v>
      </c>
      <c r="L54" s="415" t="s">
        <v>23</v>
      </c>
      <c r="M54" s="415" t="s">
        <v>23</v>
      </c>
      <c r="N54" s="415" t="s">
        <v>23</v>
      </c>
      <c r="O54" s="415" t="s">
        <v>23</v>
      </c>
      <c r="P54" s="415" t="s">
        <v>23</v>
      </c>
      <c r="Q54" s="415" t="s">
        <v>23</v>
      </c>
      <c r="R54" s="415" t="s">
        <v>23</v>
      </c>
      <c r="S54" s="415" t="s">
        <v>23</v>
      </c>
      <c r="T54" s="415" t="s">
        <v>23</v>
      </c>
      <c r="U54" s="415" t="s">
        <v>23</v>
      </c>
      <c r="V54" s="415" t="s">
        <v>23</v>
      </c>
      <c r="W54" s="415" t="s">
        <v>23</v>
      </c>
      <c r="X54" s="415" t="s">
        <v>23</v>
      </c>
      <c r="Y54" s="415" t="s">
        <v>23</v>
      </c>
      <c r="Z54" s="415" t="s">
        <v>23</v>
      </c>
      <c r="AA54" s="415" t="s">
        <v>23</v>
      </c>
    </row>
    <row r="55" spans="1:27" ht="26.85" customHeight="1">
      <c r="B55" s="388" t="s">
        <v>103</v>
      </c>
      <c r="C55" s="388"/>
      <c r="D55" s="223" t="s">
        <v>25</v>
      </c>
      <c r="E55" s="223"/>
      <c r="F55" s="265">
        <f>SUM(F49:F54)</f>
        <v>523</v>
      </c>
      <c r="G55" s="577">
        <f>SUM(G49:G54)</f>
        <v>2366</v>
      </c>
      <c r="H55" s="265">
        <f>SUM(H49:H54)</f>
        <v>6</v>
      </c>
      <c r="I55" s="577">
        <f>SUM(I49:I54)</f>
        <v>2895</v>
      </c>
      <c r="J55" s="252">
        <f>SUM(J49:J51)</f>
        <v>477</v>
      </c>
      <c r="K55" s="222">
        <f>SUM(K49:K51)</f>
        <v>2311</v>
      </c>
      <c r="L55" s="222">
        <f>SUM(L49:L51)</f>
        <v>2788</v>
      </c>
      <c r="M55" s="415" t="s">
        <v>23</v>
      </c>
      <c r="N55" s="415" t="s">
        <v>23</v>
      </c>
      <c r="O55" s="415" t="s">
        <v>23</v>
      </c>
      <c r="P55" s="415" t="s">
        <v>23</v>
      </c>
      <c r="Q55" s="415" t="s">
        <v>23</v>
      </c>
      <c r="R55" s="415" t="s">
        <v>23</v>
      </c>
      <c r="S55" s="415" t="s">
        <v>23</v>
      </c>
      <c r="T55" s="415" t="s">
        <v>23</v>
      </c>
      <c r="U55" s="415" t="s">
        <v>23</v>
      </c>
      <c r="V55" s="415" t="s">
        <v>23</v>
      </c>
      <c r="W55" s="415" t="s">
        <v>23</v>
      </c>
      <c r="X55" s="415" t="s">
        <v>23</v>
      </c>
      <c r="Y55" s="415" t="s">
        <v>23</v>
      </c>
      <c r="Z55" s="415" t="s">
        <v>23</v>
      </c>
      <c r="AA55" s="415" t="s">
        <v>23</v>
      </c>
    </row>
    <row r="56" spans="1:27" ht="26.85" customHeight="1">
      <c r="B56" s="263" t="s">
        <v>123</v>
      </c>
      <c r="C56" s="263"/>
      <c r="D56" s="223" t="s">
        <v>31</v>
      </c>
      <c r="E56" s="223"/>
      <c r="F56" s="565">
        <f>SUM(F57:F62)/$I$11</f>
        <v>2.4429443908711025E-2</v>
      </c>
      <c r="G56" s="565">
        <f t="shared" ref="G56" si="11">SUM(G57:G62)/$I$11</f>
        <v>4.500160720025715E-2</v>
      </c>
      <c r="H56" s="570">
        <f t="shared" ref="H56" si="12">SUM(H57:H62)/$I$11</f>
        <v>0</v>
      </c>
      <c r="I56" s="570">
        <f t="shared" ref="I56" si="13">SUM(I57:I62)/$I$11</f>
        <v>6.9431051108968175E-2</v>
      </c>
      <c r="J56" s="240">
        <f>J63/L11</f>
        <v>2.3084643693542992E-2</v>
      </c>
      <c r="K56" s="240">
        <f>K63/L11</f>
        <v>4.4161927065908331E-2</v>
      </c>
      <c r="L56" s="240">
        <f>L63/L11</f>
        <v>6.7246570759451327E-2</v>
      </c>
      <c r="M56" s="415" t="s">
        <v>23</v>
      </c>
      <c r="N56" s="415" t="s">
        <v>23</v>
      </c>
      <c r="O56" s="415" t="s">
        <v>23</v>
      </c>
      <c r="P56" s="415" t="s">
        <v>23</v>
      </c>
      <c r="Q56" s="415" t="s">
        <v>23</v>
      </c>
      <c r="R56" s="415" t="s">
        <v>23</v>
      </c>
      <c r="S56" s="415" t="s">
        <v>23</v>
      </c>
      <c r="T56" s="415" t="s">
        <v>23</v>
      </c>
      <c r="U56" s="415" t="s">
        <v>23</v>
      </c>
      <c r="V56" s="415" t="s">
        <v>23</v>
      </c>
      <c r="W56" s="415" t="s">
        <v>23</v>
      </c>
      <c r="X56" s="415" t="s">
        <v>23</v>
      </c>
      <c r="Y56" s="415" t="s">
        <v>23</v>
      </c>
      <c r="Z56" s="415" t="s">
        <v>23</v>
      </c>
      <c r="AA56" s="415" t="s">
        <v>23</v>
      </c>
    </row>
    <row r="57" spans="1:27" ht="26.85" customHeight="1">
      <c r="B57" s="388" t="s">
        <v>109</v>
      </c>
      <c r="C57" s="388"/>
      <c r="D57" s="223" t="s">
        <v>25</v>
      </c>
      <c r="E57" s="223"/>
      <c r="F57" s="265">
        <f>SUM('Ausgrid Workforce'!F50,'PLUS ES Workforce'!F58)</f>
        <v>23</v>
      </c>
      <c r="G57" s="265">
        <f>SUM('Ausgrid Workforce'!G50,'PLUS ES Workforce'!G58)</f>
        <v>33</v>
      </c>
      <c r="H57" s="265">
        <f>SUM('Ausgrid Workforce'!H50,'PLUS ES Workforce'!H58)</f>
        <v>0</v>
      </c>
      <c r="I57" s="265">
        <f t="shared" ref="I57:I61" si="14">SUM(F57:G57)</f>
        <v>56</v>
      </c>
      <c r="J57" s="489">
        <f>SUM('Ausgrid Workforce'!J50,'PLUS ES Workforce'!J58)</f>
        <v>16</v>
      </c>
      <c r="K57" s="489">
        <f>SUM('Ausgrid Workforce'!K50,'PLUS ES Workforce'!K58)</f>
        <v>29</v>
      </c>
      <c r="L57" s="489">
        <f>SUM('Ausgrid Workforce'!L50,'PLUS ES Workforce'!L58)</f>
        <v>45</v>
      </c>
      <c r="M57" s="415" t="s">
        <v>23</v>
      </c>
      <c r="N57" s="415" t="s">
        <v>23</v>
      </c>
      <c r="O57" s="415" t="s">
        <v>23</v>
      </c>
      <c r="P57" s="415" t="s">
        <v>23</v>
      </c>
      <c r="Q57" s="415" t="s">
        <v>23</v>
      </c>
      <c r="R57" s="415" t="s">
        <v>23</v>
      </c>
      <c r="S57" s="415" t="s">
        <v>23</v>
      </c>
      <c r="T57" s="415" t="s">
        <v>23</v>
      </c>
      <c r="U57" s="415" t="s">
        <v>23</v>
      </c>
      <c r="V57" s="415" t="s">
        <v>23</v>
      </c>
      <c r="W57" s="415" t="s">
        <v>23</v>
      </c>
      <c r="X57" s="415" t="s">
        <v>23</v>
      </c>
      <c r="Y57" s="415" t="s">
        <v>23</v>
      </c>
      <c r="Z57" s="415" t="s">
        <v>23</v>
      </c>
      <c r="AA57" s="415" t="s">
        <v>23</v>
      </c>
    </row>
    <row r="58" spans="1:27" ht="26.85" customHeight="1">
      <c r="B58" s="388" t="s">
        <v>110</v>
      </c>
      <c r="C58" s="388"/>
      <c r="D58" s="223" t="s">
        <v>25</v>
      </c>
      <c r="E58" s="223"/>
      <c r="F58" s="265">
        <f>SUM('Ausgrid Workforce'!F51,'PLUS ES Workforce'!F59)</f>
        <v>53</v>
      </c>
      <c r="G58" s="265">
        <f>SUM('Ausgrid Workforce'!G51,'PLUS ES Workforce'!G59)</f>
        <v>107</v>
      </c>
      <c r="H58" s="265">
        <f>SUM('Ausgrid Workforce'!H51,'PLUS ES Workforce'!H59)</f>
        <v>0</v>
      </c>
      <c r="I58" s="265">
        <f t="shared" si="14"/>
        <v>160</v>
      </c>
      <c r="J58" s="489">
        <f>'Ausgrid Workforce'!J51+'PLUS ES Workforce'!J59</f>
        <v>49</v>
      </c>
      <c r="K58" s="489">
        <f>'Ausgrid Workforce'!K51+'PLUS ES Workforce'!K59</f>
        <v>98</v>
      </c>
      <c r="L58" s="489">
        <f>'Ausgrid Workforce'!L51+'PLUS ES Workforce'!L59</f>
        <v>147</v>
      </c>
      <c r="M58" s="415" t="s">
        <v>23</v>
      </c>
      <c r="N58" s="415" t="s">
        <v>23</v>
      </c>
      <c r="O58" s="415" t="s">
        <v>23</v>
      </c>
      <c r="P58" s="415" t="s">
        <v>23</v>
      </c>
      <c r="Q58" s="415" t="s">
        <v>23</v>
      </c>
      <c r="R58" s="415" t="s">
        <v>23</v>
      </c>
      <c r="S58" s="415" t="s">
        <v>23</v>
      </c>
      <c r="T58" s="415" t="s">
        <v>23</v>
      </c>
      <c r="U58" s="415" t="s">
        <v>23</v>
      </c>
      <c r="V58" s="415" t="s">
        <v>23</v>
      </c>
      <c r="W58" s="415" t="s">
        <v>23</v>
      </c>
      <c r="X58" s="415" t="s">
        <v>23</v>
      </c>
      <c r="Y58" s="415" t="s">
        <v>23</v>
      </c>
      <c r="Z58" s="415" t="s">
        <v>23</v>
      </c>
      <c r="AA58" s="415" t="s">
        <v>23</v>
      </c>
    </row>
    <row r="59" spans="1:27" ht="26.85" customHeight="1">
      <c r="B59" s="388" t="s">
        <v>111</v>
      </c>
      <c r="C59" s="388"/>
      <c r="D59" s="223" t="s">
        <v>25</v>
      </c>
      <c r="E59" s="223"/>
      <c r="F59" s="265">
        <f>SUM('Ausgrid Workforce'!F52,'PLUS ES Workforce'!F60)</f>
        <v>0</v>
      </c>
      <c r="G59" s="265">
        <f>SUM('Ausgrid Workforce'!G52,'PLUS ES Workforce'!G60)</f>
        <v>0</v>
      </c>
      <c r="H59" s="265">
        <f>SUM('Ausgrid Workforce'!H52,'PLUS ES Workforce'!H60)</f>
        <v>0</v>
      </c>
      <c r="I59" s="265">
        <f t="shared" si="14"/>
        <v>0</v>
      </c>
      <c r="J59" s="489">
        <f>'Ausgrid Workforce'!J52+'PLUS ES Workforce'!J60</f>
        <v>4</v>
      </c>
      <c r="K59" s="489">
        <f>'Ausgrid Workforce'!K52+'PLUS ES Workforce'!K60</f>
        <v>5</v>
      </c>
      <c r="L59" s="489">
        <f>'Ausgrid Workforce'!L52+'PLUS ES Workforce'!L60</f>
        <v>9</v>
      </c>
      <c r="M59" s="415" t="s">
        <v>23</v>
      </c>
      <c r="N59" s="415" t="s">
        <v>23</v>
      </c>
      <c r="O59" s="415" t="s">
        <v>23</v>
      </c>
      <c r="P59" s="415" t="s">
        <v>23</v>
      </c>
      <c r="Q59" s="415" t="s">
        <v>23</v>
      </c>
      <c r="R59" s="415" t="s">
        <v>23</v>
      </c>
      <c r="S59" s="415" t="s">
        <v>23</v>
      </c>
      <c r="T59" s="415" t="s">
        <v>23</v>
      </c>
      <c r="U59" s="415" t="s">
        <v>23</v>
      </c>
      <c r="V59" s="415" t="s">
        <v>23</v>
      </c>
      <c r="W59" s="415" t="s">
        <v>23</v>
      </c>
      <c r="X59" s="415" t="s">
        <v>23</v>
      </c>
      <c r="Y59" s="415" t="s">
        <v>23</v>
      </c>
      <c r="Z59" s="415" t="s">
        <v>23</v>
      </c>
      <c r="AA59" s="415" t="s">
        <v>23</v>
      </c>
    </row>
    <row r="60" spans="1:27" ht="26.85" customHeight="1">
      <c r="B60" s="388" t="s">
        <v>112</v>
      </c>
      <c r="C60" s="388"/>
      <c r="D60" s="223" t="s">
        <v>25</v>
      </c>
      <c r="E60" s="223"/>
      <c r="F60" s="265" t="str">
        <f>'PLUS ES Workforce'!F61</f>
        <v>-</v>
      </c>
      <c r="G60" s="265" t="str">
        <f>'PLUS ES Workforce'!G61</f>
        <v>-</v>
      </c>
      <c r="H60" s="265" t="str">
        <f>'PLUS ES Workforce'!H61</f>
        <v>-</v>
      </c>
      <c r="I60" s="265">
        <f t="shared" si="14"/>
        <v>0</v>
      </c>
      <c r="J60" s="415" t="s">
        <v>23</v>
      </c>
      <c r="K60" s="415" t="s">
        <v>23</v>
      </c>
      <c r="L60" s="415" t="s">
        <v>23</v>
      </c>
      <c r="M60" s="415" t="s">
        <v>23</v>
      </c>
      <c r="N60" s="415" t="s">
        <v>23</v>
      </c>
      <c r="O60" s="415" t="s">
        <v>23</v>
      </c>
      <c r="P60" s="415" t="s">
        <v>23</v>
      </c>
      <c r="Q60" s="415" t="s">
        <v>23</v>
      </c>
      <c r="R60" s="415" t="s">
        <v>23</v>
      </c>
      <c r="S60" s="415" t="s">
        <v>23</v>
      </c>
      <c r="T60" s="415" t="s">
        <v>23</v>
      </c>
      <c r="U60" s="415" t="s">
        <v>23</v>
      </c>
      <c r="V60" s="415" t="s">
        <v>23</v>
      </c>
      <c r="W60" s="415" t="s">
        <v>23</v>
      </c>
      <c r="X60" s="415" t="s">
        <v>23</v>
      </c>
      <c r="Y60" s="415" t="s">
        <v>23</v>
      </c>
      <c r="Z60" s="415" t="s">
        <v>23</v>
      </c>
      <c r="AA60" s="415" t="s">
        <v>23</v>
      </c>
    </row>
    <row r="61" spans="1:27" ht="26.85" customHeight="1">
      <c r="B61" s="388" t="s">
        <v>113</v>
      </c>
      <c r="C61" s="388"/>
      <c r="D61" s="223" t="s">
        <v>25</v>
      </c>
      <c r="E61" s="223"/>
      <c r="F61" s="265" t="str">
        <f>'PLUS ES Workforce'!F62</f>
        <v>-</v>
      </c>
      <c r="G61" s="265" t="str">
        <f>'PLUS ES Workforce'!G62</f>
        <v>-</v>
      </c>
      <c r="H61" s="265" t="str">
        <f>'PLUS ES Workforce'!H62</f>
        <v>-</v>
      </c>
      <c r="I61" s="265">
        <f t="shared" si="14"/>
        <v>0</v>
      </c>
      <c r="J61" s="415" t="s">
        <v>23</v>
      </c>
      <c r="K61" s="415" t="s">
        <v>23</v>
      </c>
      <c r="L61" s="415" t="s">
        <v>23</v>
      </c>
      <c r="M61" s="415" t="s">
        <v>23</v>
      </c>
      <c r="N61" s="415" t="s">
        <v>23</v>
      </c>
      <c r="O61" s="415" t="s">
        <v>23</v>
      </c>
      <c r="P61" s="415" t="s">
        <v>23</v>
      </c>
      <c r="Q61" s="415" t="s">
        <v>23</v>
      </c>
      <c r="R61" s="415" t="s">
        <v>23</v>
      </c>
      <c r="S61" s="415" t="s">
        <v>23</v>
      </c>
      <c r="T61" s="415" t="s">
        <v>23</v>
      </c>
      <c r="U61" s="415" t="s">
        <v>23</v>
      </c>
      <c r="V61" s="415" t="s">
        <v>23</v>
      </c>
      <c r="W61" s="415" t="s">
        <v>23</v>
      </c>
      <c r="X61" s="415" t="s">
        <v>23</v>
      </c>
      <c r="Y61" s="415" t="s">
        <v>23</v>
      </c>
      <c r="Z61" s="415" t="s">
        <v>23</v>
      </c>
      <c r="AA61" s="415" t="s">
        <v>23</v>
      </c>
    </row>
    <row r="62" spans="1:27" ht="26.85" customHeight="1">
      <c r="B62" s="388" t="s">
        <v>114</v>
      </c>
      <c r="C62" s="388"/>
      <c r="D62" s="223" t="s">
        <v>25</v>
      </c>
      <c r="E62" s="223"/>
      <c r="F62" s="608" t="s">
        <v>23</v>
      </c>
      <c r="G62" s="608" t="s">
        <v>23</v>
      </c>
      <c r="H62" s="265">
        <f>SUM('Ausgrid Workforce'!H53,'PLUS ES Workforce'!H63)</f>
        <v>0</v>
      </c>
      <c r="I62" s="608" t="s">
        <v>23</v>
      </c>
      <c r="J62" s="415" t="s">
        <v>23</v>
      </c>
      <c r="K62" s="415" t="s">
        <v>23</v>
      </c>
      <c r="L62" s="415" t="s">
        <v>23</v>
      </c>
      <c r="M62" s="415" t="s">
        <v>23</v>
      </c>
      <c r="N62" s="415" t="s">
        <v>23</v>
      </c>
      <c r="O62" s="415" t="s">
        <v>23</v>
      </c>
      <c r="P62" s="415" t="s">
        <v>23</v>
      </c>
      <c r="Q62" s="415" t="s">
        <v>23</v>
      </c>
      <c r="R62" s="415" t="s">
        <v>23</v>
      </c>
      <c r="S62" s="415" t="s">
        <v>23</v>
      </c>
      <c r="T62" s="415" t="s">
        <v>23</v>
      </c>
      <c r="U62" s="415" t="s">
        <v>23</v>
      </c>
      <c r="V62" s="415" t="s">
        <v>23</v>
      </c>
      <c r="W62" s="415" t="s">
        <v>23</v>
      </c>
      <c r="X62" s="415" t="s">
        <v>23</v>
      </c>
      <c r="Y62" s="415" t="s">
        <v>23</v>
      </c>
      <c r="Z62" s="415" t="s">
        <v>23</v>
      </c>
      <c r="AA62" s="415" t="s">
        <v>23</v>
      </c>
    </row>
    <row r="63" spans="1:27" ht="26.85" customHeight="1">
      <c r="B63" s="388" t="s">
        <v>103</v>
      </c>
      <c r="C63" s="388"/>
      <c r="D63" s="223" t="s">
        <v>25</v>
      </c>
      <c r="E63" s="223"/>
      <c r="F63" s="265">
        <f>SUM(F57:F62)</f>
        <v>76</v>
      </c>
      <c r="G63" s="265">
        <f>SUM(G57:G62)</f>
        <v>140</v>
      </c>
      <c r="H63" s="265">
        <f>SUM(H57:H62)</f>
        <v>0</v>
      </c>
      <c r="I63" s="265">
        <f>SUM(I57:I62)</f>
        <v>216</v>
      </c>
      <c r="J63" s="489">
        <f>SUM(J57:J59)</f>
        <v>69</v>
      </c>
      <c r="K63" s="489">
        <f>SUM(K57:K59)</f>
        <v>132</v>
      </c>
      <c r="L63" s="489">
        <f>SUM(L57:L59)</f>
        <v>201</v>
      </c>
      <c r="M63" s="415" t="s">
        <v>23</v>
      </c>
      <c r="N63" s="415" t="s">
        <v>23</v>
      </c>
      <c r="O63" s="415" t="s">
        <v>23</v>
      </c>
      <c r="P63" s="415" t="s">
        <v>23</v>
      </c>
      <c r="Q63" s="415" t="s">
        <v>23</v>
      </c>
      <c r="R63" s="415" t="s">
        <v>23</v>
      </c>
      <c r="S63" s="415" t="s">
        <v>23</v>
      </c>
      <c r="T63" s="415" t="s">
        <v>23</v>
      </c>
      <c r="U63" s="415" t="s">
        <v>23</v>
      </c>
      <c r="V63" s="415" t="s">
        <v>23</v>
      </c>
      <c r="W63" s="415" t="s">
        <v>23</v>
      </c>
      <c r="X63" s="415" t="s">
        <v>23</v>
      </c>
      <c r="Y63" s="415" t="s">
        <v>23</v>
      </c>
      <c r="Z63" s="415" t="s">
        <v>23</v>
      </c>
      <c r="AA63" s="415" t="s">
        <v>23</v>
      </c>
    </row>
    <row r="64" spans="1:27" ht="26.85" customHeight="1">
      <c r="A64" s="35"/>
      <c r="B64" s="263" t="s">
        <v>103</v>
      </c>
      <c r="C64" s="263"/>
      <c r="D64" s="223" t="s">
        <v>31</v>
      </c>
      <c r="E64" s="223"/>
      <c r="F64" s="565">
        <f t="shared" ref="F64:L64" si="15">SUM(F56,F48)</f>
        <v>0.19254259080681452</v>
      </c>
      <c r="G64" s="565">
        <f t="shared" si="15"/>
        <v>0.80552876888460301</v>
      </c>
      <c r="H64" s="565">
        <f t="shared" si="15"/>
        <v>1.9286403085824494E-3</v>
      </c>
      <c r="I64" s="565">
        <f t="shared" si="15"/>
        <v>1</v>
      </c>
      <c r="J64" s="240">
        <f t="shared" si="15"/>
        <v>0.18266978922716628</v>
      </c>
      <c r="K64" s="240">
        <f t="shared" si="15"/>
        <v>0.81733021077283374</v>
      </c>
      <c r="L64" s="262">
        <f t="shared" si="15"/>
        <v>1</v>
      </c>
      <c r="M64" s="415" t="s">
        <v>23</v>
      </c>
      <c r="N64" s="415" t="s">
        <v>23</v>
      </c>
      <c r="O64" s="415" t="s">
        <v>23</v>
      </c>
      <c r="P64" s="415" t="s">
        <v>23</v>
      </c>
      <c r="Q64" s="415" t="s">
        <v>23</v>
      </c>
      <c r="R64" s="415" t="s">
        <v>23</v>
      </c>
      <c r="S64" s="415" t="s">
        <v>23</v>
      </c>
      <c r="T64" s="415" t="s">
        <v>23</v>
      </c>
      <c r="U64" s="415" t="s">
        <v>23</v>
      </c>
      <c r="V64" s="415" t="s">
        <v>23</v>
      </c>
      <c r="W64" s="415" t="s">
        <v>23</v>
      </c>
      <c r="X64" s="415" t="s">
        <v>23</v>
      </c>
      <c r="Y64" s="415" t="s">
        <v>23</v>
      </c>
      <c r="Z64" s="415" t="s">
        <v>23</v>
      </c>
      <c r="AA64" s="415" t="s">
        <v>23</v>
      </c>
    </row>
    <row r="65" spans="1:27" s="536" customFormat="1" ht="40.5" customHeight="1">
      <c r="A65" s="543"/>
      <c r="B65" s="844" t="s">
        <v>124</v>
      </c>
      <c r="C65" s="844"/>
      <c r="D65" s="844"/>
      <c r="E65" s="844"/>
      <c r="F65" s="844"/>
      <c r="G65" s="844"/>
      <c r="H65" s="844"/>
      <c r="I65" s="844"/>
      <c r="J65" s="844"/>
      <c r="K65" s="544"/>
      <c r="L65" s="545"/>
      <c r="M65" s="533"/>
      <c r="N65" s="533"/>
      <c r="O65" s="533"/>
      <c r="P65" s="533"/>
      <c r="Q65" s="533"/>
      <c r="R65" s="533"/>
      <c r="S65" s="533"/>
      <c r="T65" s="533"/>
      <c r="U65" s="533"/>
      <c r="V65" s="533"/>
      <c r="W65" s="533"/>
      <c r="X65" s="533"/>
      <c r="Y65" s="533"/>
      <c r="Z65" s="533"/>
      <c r="AA65" s="533"/>
    </row>
    <row r="66" spans="1:27" ht="50.1" customHeight="1">
      <c r="B66" s="542"/>
      <c r="C66" s="542"/>
      <c r="D66" s="542"/>
      <c r="E66" s="542"/>
      <c r="F66" s="505"/>
      <c r="G66" s="505"/>
      <c r="H66" s="505"/>
      <c r="I66" s="505"/>
      <c r="J66" s="374"/>
      <c r="K66" s="374"/>
      <c r="L66" s="374"/>
      <c r="M66" s="374"/>
      <c r="N66" s="374"/>
      <c r="O66" s="374"/>
      <c r="P66" s="374"/>
      <c r="Q66" s="374"/>
      <c r="R66" s="374"/>
      <c r="S66" s="374"/>
      <c r="T66" s="374"/>
      <c r="U66" s="374"/>
      <c r="V66" s="374"/>
      <c r="W66" s="374"/>
      <c r="X66" s="374"/>
      <c r="Y66" s="374"/>
      <c r="Z66" s="374"/>
      <c r="AA66" s="374"/>
    </row>
    <row r="67" spans="1:27" ht="26.85" customHeight="1">
      <c r="B67" s="6" t="s">
        <v>125</v>
      </c>
      <c r="C67" s="346"/>
      <c r="D67" s="7" t="s">
        <v>10</v>
      </c>
      <c r="E67" s="347"/>
      <c r="F67" s="840" t="s">
        <v>11</v>
      </c>
      <c r="G67" s="840"/>
      <c r="H67" s="840"/>
      <c r="I67" s="840"/>
      <c r="J67" s="831" t="s">
        <v>12</v>
      </c>
      <c r="K67" s="831"/>
      <c r="L67" s="831"/>
      <c r="M67" s="831" t="s">
        <v>13</v>
      </c>
      <c r="N67" s="831"/>
      <c r="O67" s="831"/>
      <c r="P67" s="831" t="s">
        <v>14</v>
      </c>
      <c r="Q67" s="831"/>
      <c r="R67" s="831"/>
      <c r="S67" s="831" t="s">
        <v>15</v>
      </c>
      <c r="T67" s="831"/>
      <c r="U67" s="831"/>
      <c r="V67" s="831" t="s">
        <v>16</v>
      </c>
      <c r="W67" s="831"/>
      <c r="X67" s="831"/>
      <c r="Y67" s="831" t="s">
        <v>17</v>
      </c>
      <c r="Z67" s="831"/>
      <c r="AA67" s="831"/>
    </row>
    <row r="68" spans="1:27" ht="26.85" customHeight="1">
      <c r="B68" s="225"/>
      <c r="C68" s="225"/>
      <c r="D68" s="229"/>
      <c r="E68" s="229"/>
      <c r="F68" s="212" t="s">
        <v>100</v>
      </c>
      <c r="G68" s="212" t="s">
        <v>101</v>
      </c>
      <c r="H68" s="602" t="s">
        <v>102</v>
      </c>
      <c r="I68" s="212" t="s">
        <v>103</v>
      </c>
      <c r="J68" s="213" t="s">
        <v>100</v>
      </c>
      <c r="K68" s="213" t="s">
        <v>101</v>
      </c>
      <c r="L68" s="213" t="s">
        <v>103</v>
      </c>
      <c r="M68" s="213" t="s">
        <v>100</v>
      </c>
      <c r="N68" s="213" t="s">
        <v>101</v>
      </c>
      <c r="O68" s="213" t="s">
        <v>103</v>
      </c>
      <c r="P68" s="213" t="s">
        <v>100</v>
      </c>
      <c r="Q68" s="213" t="s">
        <v>101</v>
      </c>
      <c r="R68" s="213" t="s">
        <v>103</v>
      </c>
      <c r="S68" s="213" t="s">
        <v>100</v>
      </c>
      <c r="T68" s="213" t="s">
        <v>101</v>
      </c>
      <c r="U68" s="213" t="s">
        <v>103</v>
      </c>
      <c r="V68" s="213" t="s">
        <v>100</v>
      </c>
      <c r="W68" s="213" t="s">
        <v>101</v>
      </c>
      <c r="X68" s="213" t="s">
        <v>103</v>
      </c>
      <c r="Y68" s="213" t="s">
        <v>100</v>
      </c>
      <c r="Z68" s="213" t="s">
        <v>101</v>
      </c>
      <c r="AA68" s="213" t="s">
        <v>103</v>
      </c>
    </row>
    <row r="69" spans="1:27" ht="26.85" customHeight="1">
      <c r="B69" s="223" t="s">
        <v>126</v>
      </c>
      <c r="C69" s="218"/>
      <c r="D69" s="210" t="s">
        <v>25</v>
      </c>
      <c r="E69" s="210"/>
      <c r="F69" s="577">
        <f>SUM('Ausgrid Workforce'!F60,'PLUS ES Workforce'!F70)</f>
        <v>1047038.64</v>
      </c>
      <c r="G69" s="577">
        <f>SUM('Ausgrid Workforce'!G60,'PLUS ES Workforce'!G70)</f>
        <v>5154441.5599999996</v>
      </c>
      <c r="H69" s="577">
        <f>SUM('Ausgrid Workforce'!H60,'PLUS ES Workforce'!H70)</f>
        <v>14651.82</v>
      </c>
      <c r="I69" s="577">
        <f>SUM('Ausgrid Workforce'!I60,'PLUS ES Workforce'!I70)</f>
        <v>6201480.2000000002</v>
      </c>
      <c r="J69" s="415" t="s">
        <v>23</v>
      </c>
      <c r="K69" s="415" t="s">
        <v>23</v>
      </c>
      <c r="L69" s="415" t="s">
        <v>23</v>
      </c>
      <c r="M69" s="415" t="s">
        <v>23</v>
      </c>
      <c r="N69" s="415" t="s">
        <v>23</v>
      </c>
      <c r="O69" s="415" t="s">
        <v>23</v>
      </c>
      <c r="P69" s="415" t="s">
        <v>23</v>
      </c>
      <c r="Q69" s="415" t="s">
        <v>23</v>
      </c>
      <c r="R69" s="415" t="s">
        <v>23</v>
      </c>
      <c r="S69" s="415" t="s">
        <v>23</v>
      </c>
      <c r="T69" s="415" t="s">
        <v>23</v>
      </c>
      <c r="U69" s="415" t="s">
        <v>23</v>
      </c>
      <c r="V69" s="415" t="s">
        <v>23</v>
      </c>
      <c r="W69" s="415" t="s">
        <v>23</v>
      </c>
      <c r="X69" s="415" t="s">
        <v>23</v>
      </c>
      <c r="Y69" s="415" t="s">
        <v>23</v>
      </c>
      <c r="Z69" s="415" t="s">
        <v>23</v>
      </c>
      <c r="AA69" s="415" t="s">
        <v>23</v>
      </c>
    </row>
    <row r="70" spans="1:27" s="639" customFormat="1" ht="26.85" customHeight="1">
      <c r="B70" s="595" t="s">
        <v>127</v>
      </c>
      <c r="C70" s="580"/>
      <c r="D70" s="580"/>
      <c r="E70" s="580"/>
      <c r="F70" s="640"/>
      <c r="G70" s="640"/>
      <c r="H70" s="640"/>
      <c r="I70" s="640"/>
      <c r="J70" s="641"/>
      <c r="K70" s="641"/>
      <c r="L70" s="641"/>
      <c r="M70" s="641"/>
      <c r="N70" s="641"/>
      <c r="O70" s="641"/>
      <c r="P70" s="641"/>
      <c r="Q70" s="641"/>
      <c r="R70" s="641"/>
      <c r="S70" s="641"/>
      <c r="T70" s="641"/>
      <c r="U70" s="641"/>
      <c r="V70" s="641"/>
      <c r="W70" s="641"/>
      <c r="X70" s="641"/>
      <c r="Y70" s="641"/>
      <c r="Z70" s="641"/>
      <c r="AA70" s="641"/>
    </row>
    <row r="71" spans="1:27" ht="50.1" customHeight="1">
      <c r="B71" s="638"/>
      <c r="C71" s="10"/>
      <c r="D71" s="10"/>
      <c r="E71" s="10"/>
      <c r="F71" s="44"/>
      <c r="G71" s="44"/>
      <c r="H71" s="44"/>
      <c r="I71" s="44"/>
      <c r="J71" s="12"/>
      <c r="K71" s="12"/>
      <c r="L71" s="12"/>
      <c r="M71" s="12"/>
      <c r="N71" s="12"/>
      <c r="O71" s="12"/>
      <c r="P71" s="12"/>
      <c r="Q71" s="12"/>
      <c r="R71" s="12"/>
      <c r="S71" s="12"/>
      <c r="T71" s="12"/>
      <c r="U71" s="12"/>
      <c r="V71" s="12"/>
      <c r="W71" s="12"/>
      <c r="X71" s="12"/>
      <c r="Y71" s="12"/>
      <c r="Z71" s="12"/>
      <c r="AA71" s="12"/>
    </row>
    <row r="72" spans="1:27" ht="26.85" customHeight="1">
      <c r="B72" s="6" t="s">
        <v>128</v>
      </c>
      <c r="C72" s="6"/>
      <c r="D72" s="7" t="s">
        <v>10</v>
      </c>
      <c r="E72" s="347"/>
      <c r="F72" s="840" t="s">
        <v>11</v>
      </c>
      <c r="G72" s="840"/>
      <c r="H72" s="840"/>
      <c r="I72" s="840"/>
      <c r="J72" s="831" t="s">
        <v>12</v>
      </c>
      <c r="K72" s="831"/>
      <c r="L72" s="831"/>
      <c r="M72" s="831" t="s">
        <v>13</v>
      </c>
      <c r="N72" s="831"/>
      <c r="O72" s="831"/>
      <c r="P72" s="831" t="s">
        <v>14</v>
      </c>
      <c r="Q72" s="831"/>
      <c r="R72" s="831"/>
      <c r="S72" s="831" t="s">
        <v>15</v>
      </c>
      <c r="T72" s="831"/>
      <c r="U72" s="831"/>
      <c r="V72" s="831" t="s">
        <v>16</v>
      </c>
      <c r="W72" s="831"/>
      <c r="X72" s="831"/>
      <c r="Y72" s="831" t="s">
        <v>17</v>
      </c>
      <c r="Z72" s="831"/>
      <c r="AA72" s="831"/>
    </row>
    <row r="73" spans="1:27" ht="26.85" customHeight="1">
      <c r="B73" s="263"/>
      <c r="C73" s="263"/>
      <c r="D73" s="263"/>
      <c r="E73" s="263"/>
      <c r="F73" s="602" t="s">
        <v>100</v>
      </c>
      <c r="G73" s="602" t="s">
        <v>101</v>
      </c>
      <c r="H73" s="602" t="s">
        <v>102</v>
      </c>
      <c r="I73" s="602" t="s">
        <v>103</v>
      </c>
      <c r="J73" s="213" t="s">
        <v>100</v>
      </c>
      <c r="K73" s="213" t="s">
        <v>101</v>
      </c>
      <c r="L73" s="213" t="s">
        <v>103</v>
      </c>
      <c r="M73" s="213" t="s">
        <v>100</v>
      </c>
      <c r="N73" s="213" t="s">
        <v>101</v>
      </c>
      <c r="O73" s="213" t="s">
        <v>103</v>
      </c>
      <c r="P73" s="213" t="s">
        <v>100</v>
      </c>
      <c r="Q73" s="213" t="s">
        <v>101</v>
      </c>
      <c r="R73" s="213" t="s">
        <v>103</v>
      </c>
      <c r="S73" s="213" t="s">
        <v>100</v>
      </c>
      <c r="T73" s="213" t="s">
        <v>101</v>
      </c>
      <c r="U73" s="213" t="s">
        <v>103</v>
      </c>
      <c r="V73" s="213" t="s">
        <v>100</v>
      </c>
      <c r="W73" s="213" t="s">
        <v>101</v>
      </c>
      <c r="X73" s="213" t="s">
        <v>103</v>
      </c>
      <c r="Y73" s="213" t="s">
        <v>100</v>
      </c>
      <c r="Z73" s="213" t="s">
        <v>101</v>
      </c>
      <c r="AA73" s="213" t="s">
        <v>103</v>
      </c>
    </row>
    <row r="74" spans="1:27" ht="26.85" customHeight="1">
      <c r="B74" s="223" t="s">
        <v>129</v>
      </c>
      <c r="C74" s="223"/>
      <c r="D74" s="223" t="s">
        <v>25</v>
      </c>
      <c r="E74" s="223"/>
      <c r="F74" s="577">
        <f>SUM('Ausgrid Workforce'!F65,'PLUS ES Workforce'!F75)</f>
        <v>2</v>
      </c>
      <c r="G74" s="577">
        <f>SUM('Ausgrid Workforce'!G65,'PLUS ES Workforce'!G75)</f>
        <v>7</v>
      </c>
      <c r="H74" s="577">
        <f>SUM('Ausgrid Workforce'!H65,'PLUS ES Workforce'!H75)</f>
        <v>0</v>
      </c>
      <c r="I74" s="577">
        <f t="shared" ref="I74:I78" si="16">SUM(F74:G74)</f>
        <v>9</v>
      </c>
      <c r="J74" s="251">
        <f>'Ausgrid Workforce'!J65+'PLUS ES Workforce'!J75</f>
        <v>2</v>
      </c>
      <c r="K74" s="251">
        <f>'Ausgrid Workforce'!K65+'PLUS ES Workforce'!K75</f>
        <v>8</v>
      </c>
      <c r="L74" s="251">
        <f>'Ausgrid Workforce'!L65+'PLUS ES Workforce'!L75</f>
        <v>10</v>
      </c>
      <c r="M74" s="251">
        <f>'Ausgrid Workforce'!M65+'PLUS ES Workforce'!M75</f>
        <v>2</v>
      </c>
      <c r="N74" s="251">
        <f>'Ausgrid Workforce'!N65+'PLUS ES Workforce'!N75</f>
        <v>9</v>
      </c>
      <c r="O74" s="251">
        <f>'Ausgrid Workforce'!O65+'PLUS ES Workforce'!O75</f>
        <v>11</v>
      </c>
      <c r="P74" s="251">
        <f>'Ausgrid Workforce'!P65+'PLUS ES Workforce'!P75</f>
        <v>3</v>
      </c>
      <c r="Q74" s="251">
        <f>'Ausgrid Workforce'!Q65+'PLUS ES Workforce'!Q75</f>
        <v>9</v>
      </c>
      <c r="R74" s="251">
        <f>'Ausgrid Workforce'!R65+'PLUS ES Workforce'!R75</f>
        <v>12</v>
      </c>
      <c r="S74" s="251">
        <f>'Ausgrid Workforce'!S65+'PLUS ES Workforce'!S75</f>
        <v>2</v>
      </c>
      <c r="T74" s="251">
        <f>'Ausgrid Workforce'!T65+'PLUS ES Workforce'!T75</f>
        <v>11</v>
      </c>
      <c r="U74" s="251">
        <f>'Ausgrid Workforce'!U65+'PLUS ES Workforce'!U75</f>
        <v>13</v>
      </c>
      <c r="V74" s="251">
        <f>'Ausgrid Workforce'!V65+'PLUS ES Workforce'!V75</f>
        <v>2</v>
      </c>
      <c r="W74" s="251">
        <f>'Ausgrid Workforce'!W65+'PLUS ES Workforce'!W75</f>
        <v>10</v>
      </c>
      <c r="X74" s="251">
        <f>'Ausgrid Workforce'!X65+'PLUS ES Workforce'!X75</f>
        <v>12</v>
      </c>
      <c r="Y74" s="251">
        <f>'Ausgrid Workforce'!Y65+'PLUS ES Workforce'!Y75</f>
        <v>2</v>
      </c>
      <c r="Z74" s="251">
        <f>'Ausgrid Workforce'!Z65+'PLUS ES Workforce'!Z75</f>
        <v>10</v>
      </c>
      <c r="AA74" s="251">
        <f>'Ausgrid Workforce'!AA65+'PLUS ES Workforce'!AA75</f>
        <v>12</v>
      </c>
    </row>
    <row r="75" spans="1:27" ht="26.85" customHeight="1">
      <c r="B75" s="223" t="s">
        <v>130</v>
      </c>
      <c r="C75" s="223"/>
      <c r="D75" s="223" t="s">
        <v>25</v>
      </c>
      <c r="E75" s="223"/>
      <c r="F75" s="577">
        <f>SUM('Ausgrid Workforce'!F66,'PLUS ES Workforce'!F76)</f>
        <v>14</v>
      </c>
      <c r="G75" s="577">
        <f>SUM('Ausgrid Workforce'!G66,'PLUS ES Workforce'!G76)</f>
        <v>38</v>
      </c>
      <c r="H75" s="577">
        <f>SUM('Ausgrid Workforce'!H66,'PLUS ES Workforce'!H76)</f>
        <v>0</v>
      </c>
      <c r="I75" s="577">
        <f t="shared" si="16"/>
        <v>52</v>
      </c>
      <c r="J75" s="251">
        <f>'Ausgrid Workforce'!J66+'PLUS ES Workforce'!J76</f>
        <v>10</v>
      </c>
      <c r="K75" s="251">
        <f>'Ausgrid Workforce'!K66+'PLUS ES Workforce'!K76</f>
        <v>37</v>
      </c>
      <c r="L75" s="251">
        <f>'Ausgrid Workforce'!L66+'PLUS ES Workforce'!L76</f>
        <v>47</v>
      </c>
      <c r="M75" s="415" t="s">
        <v>23</v>
      </c>
      <c r="N75" s="415" t="s">
        <v>23</v>
      </c>
      <c r="O75" s="415" t="s">
        <v>23</v>
      </c>
      <c r="P75" s="415" t="s">
        <v>23</v>
      </c>
      <c r="Q75" s="415" t="s">
        <v>23</v>
      </c>
      <c r="R75" s="415" t="s">
        <v>23</v>
      </c>
      <c r="S75" s="415" t="s">
        <v>23</v>
      </c>
      <c r="T75" s="415" t="s">
        <v>23</v>
      </c>
      <c r="U75" s="415" t="s">
        <v>23</v>
      </c>
      <c r="V75" s="415" t="s">
        <v>23</v>
      </c>
      <c r="W75" s="415" t="s">
        <v>23</v>
      </c>
      <c r="X75" s="415" t="s">
        <v>23</v>
      </c>
      <c r="Y75" s="415" t="s">
        <v>23</v>
      </c>
      <c r="Z75" s="415" t="s">
        <v>23</v>
      </c>
      <c r="AA75" s="415" t="s">
        <v>23</v>
      </c>
    </row>
    <row r="76" spans="1:27" ht="26.85" customHeight="1">
      <c r="B76" s="223" t="s">
        <v>131</v>
      </c>
      <c r="C76" s="223"/>
      <c r="D76" s="223" t="s">
        <v>25</v>
      </c>
      <c r="E76" s="223"/>
      <c r="F76" s="577">
        <f>SUM('Ausgrid Workforce'!F67,'PLUS ES Workforce'!F77)</f>
        <v>46</v>
      </c>
      <c r="G76" s="577">
        <f>SUM('Ausgrid Workforce'!G67,'PLUS ES Workforce'!G77)</f>
        <v>114</v>
      </c>
      <c r="H76" s="577">
        <f>SUM('Ausgrid Workforce'!H67,'PLUS ES Workforce'!H77)</f>
        <v>0</v>
      </c>
      <c r="I76" s="577">
        <f>SUM(F76:G76)</f>
        <v>160</v>
      </c>
      <c r="J76" s="251">
        <f>'Ausgrid Workforce'!J67+'PLUS ES Workforce'!J77</f>
        <v>36</v>
      </c>
      <c r="K76" s="251">
        <f>'Ausgrid Workforce'!K67+'PLUS ES Workforce'!K77</f>
        <v>119</v>
      </c>
      <c r="L76" s="251">
        <f>'Ausgrid Workforce'!L67+'PLUS ES Workforce'!L77</f>
        <v>155</v>
      </c>
      <c r="M76" s="251">
        <f>'Ausgrid Workforce'!M67+'PLUS ES Workforce'!M77</f>
        <v>41</v>
      </c>
      <c r="N76" s="251">
        <f>'Ausgrid Workforce'!N67+'PLUS ES Workforce'!N77</f>
        <v>158</v>
      </c>
      <c r="O76" s="251">
        <f>'Ausgrid Workforce'!O67+'PLUS ES Workforce'!O77</f>
        <v>199</v>
      </c>
      <c r="P76" s="251">
        <f>'Ausgrid Workforce'!P67+'PLUS ES Workforce'!P77</f>
        <v>35</v>
      </c>
      <c r="Q76" s="251">
        <f>'Ausgrid Workforce'!Q67+'PLUS ES Workforce'!Q77</f>
        <v>161</v>
      </c>
      <c r="R76" s="251">
        <f>'Ausgrid Workforce'!R67+'PLUS ES Workforce'!R77</f>
        <v>196</v>
      </c>
      <c r="S76" s="251">
        <f>'Ausgrid Workforce'!S67+'PLUS ES Workforce'!S77</f>
        <v>32</v>
      </c>
      <c r="T76" s="251">
        <f>'Ausgrid Workforce'!T67+'PLUS ES Workforce'!T77</f>
        <v>166</v>
      </c>
      <c r="U76" s="251">
        <f>'Ausgrid Workforce'!U67+'PLUS ES Workforce'!U77</f>
        <v>198</v>
      </c>
      <c r="V76" s="251">
        <f>'Ausgrid Workforce'!V67+'PLUS ES Workforce'!V77</f>
        <v>40</v>
      </c>
      <c r="W76" s="251">
        <f>'Ausgrid Workforce'!W67+'PLUS ES Workforce'!W77</f>
        <v>163</v>
      </c>
      <c r="X76" s="251">
        <f>'Ausgrid Workforce'!X67+'PLUS ES Workforce'!X77</f>
        <v>203</v>
      </c>
      <c r="Y76" s="251">
        <f>'Ausgrid Workforce'!Y67+'PLUS ES Workforce'!Y77</f>
        <v>33</v>
      </c>
      <c r="Z76" s="251">
        <f>'Ausgrid Workforce'!Z67+'PLUS ES Workforce'!Z77</f>
        <v>157</v>
      </c>
      <c r="AA76" s="251">
        <f>'Ausgrid Workforce'!AA67+'PLUS ES Workforce'!AA77</f>
        <v>190</v>
      </c>
    </row>
    <row r="77" spans="1:27" ht="26.85" customHeight="1">
      <c r="B77" s="223" t="s">
        <v>132</v>
      </c>
      <c r="C77" s="223"/>
      <c r="D77" s="223" t="s">
        <v>25</v>
      </c>
      <c r="E77" s="223"/>
      <c r="F77" s="577">
        <f>SUM('Ausgrid Workforce'!F68,'PLUS ES Workforce'!F78)</f>
        <v>44</v>
      </c>
      <c r="G77" s="577">
        <f>SUM('Ausgrid Workforce'!G68,'PLUS ES Workforce'!G78)</f>
        <v>271</v>
      </c>
      <c r="H77" s="577">
        <f>SUM('Ausgrid Workforce'!H68,'PLUS ES Workforce'!H78)</f>
        <v>0</v>
      </c>
      <c r="I77" s="577">
        <f t="shared" si="16"/>
        <v>315</v>
      </c>
      <c r="J77" s="251">
        <f>'Ausgrid Workforce'!J68+'PLUS ES Workforce'!J78</f>
        <v>40</v>
      </c>
      <c r="K77" s="251">
        <f>'Ausgrid Workforce'!K68+'PLUS ES Workforce'!K78</f>
        <v>215</v>
      </c>
      <c r="L77" s="251">
        <f>'Ausgrid Workforce'!L68+'PLUS ES Workforce'!L78</f>
        <v>255</v>
      </c>
      <c r="M77" s="251">
        <f>'Ausgrid Workforce'!M68+'PLUS ES Workforce'!M78</f>
        <v>38</v>
      </c>
      <c r="N77" s="251">
        <f>'Ausgrid Workforce'!N68+'PLUS ES Workforce'!N78</f>
        <v>236</v>
      </c>
      <c r="O77" s="251">
        <f>'Ausgrid Workforce'!O68+'PLUS ES Workforce'!O78</f>
        <v>274</v>
      </c>
      <c r="P77" s="251">
        <f>'Ausgrid Workforce'!P68+'PLUS ES Workforce'!P78</f>
        <v>36</v>
      </c>
      <c r="Q77" s="251">
        <f>'Ausgrid Workforce'!Q68+'PLUS ES Workforce'!Q78</f>
        <v>218</v>
      </c>
      <c r="R77" s="251">
        <f>'Ausgrid Workforce'!R68+'PLUS ES Workforce'!R78</f>
        <v>254</v>
      </c>
      <c r="S77" s="251">
        <f>'Ausgrid Workforce'!S68+'PLUS ES Workforce'!S78</f>
        <v>48</v>
      </c>
      <c r="T77" s="251">
        <f>'Ausgrid Workforce'!T68+'PLUS ES Workforce'!T78</f>
        <v>239</v>
      </c>
      <c r="U77" s="251">
        <f>'Ausgrid Workforce'!U68+'PLUS ES Workforce'!U78</f>
        <v>287</v>
      </c>
      <c r="V77" s="251">
        <f>'Ausgrid Workforce'!V68+'PLUS ES Workforce'!V78</f>
        <v>45</v>
      </c>
      <c r="W77" s="251">
        <f>'Ausgrid Workforce'!W68+'PLUS ES Workforce'!W78</f>
        <v>297</v>
      </c>
      <c r="X77" s="251">
        <f>'Ausgrid Workforce'!X68+'PLUS ES Workforce'!X78</f>
        <v>342</v>
      </c>
      <c r="Y77" s="251">
        <f>'Ausgrid Workforce'!Y68+'PLUS ES Workforce'!Y78</f>
        <v>41</v>
      </c>
      <c r="Z77" s="251">
        <f>'Ausgrid Workforce'!Z68+'PLUS ES Workforce'!Z78</f>
        <v>284</v>
      </c>
      <c r="AA77" s="251">
        <f>'Ausgrid Workforce'!AA68+'PLUS ES Workforce'!AA78</f>
        <v>325</v>
      </c>
    </row>
    <row r="78" spans="1:27" ht="26.85" customHeight="1">
      <c r="B78" s="223" t="s">
        <v>133</v>
      </c>
      <c r="C78" s="223"/>
      <c r="D78" s="223" t="s">
        <v>25</v>
      </c>
      <c r="E78" s="223"/>
      <c r="F78" s="577">
        <f>SUM('Ausgrid Workforce'!F69,'PLUS ES Workforce'!F79)</f>
        <v>493</v>
      </c>
      <c r="G78" s="577">
        <f>SUM('Ausgrid Workforce'!G69,'PLUS ES Workforce'!G79)</f>
        <v>2076</v>
      </c>
      <c r="H78" s="577">
        <f>SUM('Ausgrid Workforce'!H69,'PLUS ES Workforce'!H79)</f>
        <v>0</v>
      </c>
      <c r="I78" s="577">
        <f t="shared" si="16"/>
        <v>2569</v>
      </c>
      <c r="J78" s="251">
        <f>'Ausgrid Workforce'!J69+'PLUS ES Workforce'!J79</f>
        <v>458</v>
      </c>
      <c r="K78" s="222">
        <f>'Ausgrid Workforce'!K69+'PLUS ES Workforce'!K79</f>
        <v>2064</v>
      </c>
      <c r="L78" s="222">
        <f>'Ausgrid Workforce'!L69+'PLUS ES Workforce'!L79</f>
        <v>2522</v>
      </c>
      <c r="M78" s="251">
        <f>'Ausgrid Workforce'!M69+'PLUS ES Workforce'!M79</f>
        <v>448</v>
      </c>
      <c r="N78" s="222">
        <f>'Ausgrid Workforce'!N69+'PLUS ES Workforce'!N79</f>
        <v>2109</v>
      </c>
      <c r="O78" s="222">
        <f>'Ausgrid Workforce'!O69+'PLUS ES Workforce'!O79</f>
        <v>2557</v>
      </c>
      <c r="P78" s="251">
        <f>'Ausgrid Workforce'!P69+'PLUS ES Workforce'!P79</f>
        <v>409</v>
      </c>
      <c r="Q78" s="222">
        <f>'Ausgrid Workforce'!Q69+'PLUS ES Workforce'!Q79</f>
        <v>2075</v>
      </c>
      <c r="R78" s="222">
        <f>'Ausgrid Workforce'!R69+'PLUS ES Workforce'!R79</f>
        <v>2484</v>
      </c>
      <c r="S78" s="251">
        <f>'Ausgrid Workforce'!S69+'PLUS ES Workforce'!S79</f>
        <v>459</v>
      </c>
      <c r="T78" s="222">
        <f>'Ausgrid Workforce'!T69+'PLUS ES Workforce'!T79</f>
        <v>2199</v>
      </c>
      <c r="U78" s="222">
        <f>'Ausgrid Workforce'!U69+'PLUS ES Workforce'!U79</f>
        <v>2658</v>
      </c>
      <c r="V78" s="251">
        <f>'Ausgrid Workforce'!V69+'PLUS ES Workforce'!V79</f>
        <v>491</v>
      </c>
      <c r="W78" s="222">
        <f>'Ausgrid Workforce'!W69+'PLUS ES Workforce'!W79</f>
        <v>2516</v>
      </c>
      <c r="X78" s="222">
        <f>'Ausgrid Workforce'!X69+'PLUS ES Workforce'!X79</f>
        <v>3007</v>
      </c>
      <c r="Y78" s="251">
        <f>'Ausgrid Workforce'!Y69+'PLUS ES Workforce'!Y79</f>
        <v>518</v>
      </c>
      <c r="Z78" s="222">
        <f>'Ausgrid Workforce'!Z69+'PLUS ES Workforce'!Z79</f>
        <v>2699</v>
      </c>
      <c r="AA78" s="222">
        <f>'Ausgrid Workforce'!AA69+'PLUS ES Workforce'!AA79</f>
        <v>3217</v>
      </c>
    </row>
    <row r="79" spans="1:27" ht="26.85" customHeight="1">
      <c r="B79" s="223" t="s">
        <v>114</v>
      </c>
      <c r="C79" s="388"/>
      <c r="D79" s="223" t="s">
        <v>25</v>
      </c>
      <c r="E79" s="223"/>
      <c r="F79" s="608" t="s">
        <v>23</v>
      </c>
      <c r="G79" s="608" t="s">
        <v>23</v>
      </c>
      <c r="H79" s="265">
        <f>SUM('Ausgrid Workforce'!H70,'PLUS ES Workforce'!H80)</f>
        <v>6</v>
      </c>
      <c r="I79" s="265">
        <f>H79</f>
        <v>6</v>
      </c>
      <c r="J79" s="415" t="s">
        <v>23</v>
      </c>
      <c r="K79" s="415" t="s">
        <v>23</v>
      </c>
      <c r="L79" s="415" t="s">
        <v>23</v>
      </c>
      <c r="M79" s="415" t="s">
        <v>23</v>
      </c>
      <c r="N79" s="415" t="s">
        <v>23</v>
      </c>
      <c r="O79" s="415" t="s">
        <v>23</v>
      </c>
      <c r="P79" s="415" t="s">
        <v>23</v>
      </c>
      <c r="Q79" s="415" t="s">
        <v>23</v>
      </c>
      <c r="R79" s="415" t="s">
        <v>23</v>
      </c>
      <c r="S79" s="415" t="s">
        <v>23</v>
      </c>
      <c r="T79" s="415" t="s">
        <v>23</v>
      </c>
      <c r="U79" s="415" t="s">
        <v>23</v>
      </c>
      <c r="V79" s="415" t="s">
        <v>23</v>
      </c>
      <c r="W79" s="415" t="s">
        <v>23</v>
      </c>
      <c r="X79" s="415" t="s">
        <v>23</v>
      </c>
      <c r="Y79" s="415" t="s">
        <v>23</v>
      </c>
      <c r="Z79" s="415" t="s">
        <v>23</v>
      </c>
      <c r="AA79" s="415" t="s">
        <v>23</v>
      </c>
    </row>
    <row r="80" spans="1:27" ht="26.85" customHeight="1">
      <c r="B80" s="263" t="s">
        <v>103</v>
      </c>
      <c r="C80" s="223"/>
      <c r="D80" s="223" t="s">
        <v>25</v>
      </c>
      <c r="E80" s="223"/>
      <c r="F80" s="265">
        <f>SUM(F74:F79)</f>
        <v>599</v>
      </c>
      <c r="G80" s="577">
        <f>SUM(G74:G79)</f>
        <v>2506</v>
      </c>
      <c r="H80" s="577">
        <f>SUM(H74:H79)</f>
        <v>6</v>
      </c>
      <c r="I80" s="577">
        <f>SUM(I74:I79)</f>
        <v>3111</v>
      </c>
      <c r="J80" s="418">
        <f>'Ausgrid Workforce'!J71+'PLUS ES Workforce'!J81</f>
        <v>546</v>
      </c>
      <c r="K80" s="222">
        <f>'Ausgrid Workforce'!K71+'PLUS ES Workforce'!K81</f>
        <v>2443</v>
      </c>
      <c r="L80" s="222">
        <f>'Ausgrid Workforce'!L71+'PLUS ES Workforce'!L81</f>
        <v>2989</v>
      </c>
      <c r="M80" s="418">
        <f>'Ausgrid Workforce'!M71+'PLUS ES Workforce'!M81</f>
        <v>529</v>
      </c>
      <c r="N80" s="222">
        <f>'Ausgrid Workforce'!N71+'PLUS ES Workforce'!N81</f>
        <v>2512</v>
      </c>
      <c r="O80" s="222">
        <f>'Ausgrid Workforce'!O71+'PLUS ES Workforce'!O81</f>
        <v>3041</v>
      </c>
      <c r="P80" s="418">
        <f>'Ausgrid Workforce'!P71+'PLUS ES Workforce'!P81</f>
        <v>483</v>
      </c>
      <c r="Q80" s="222">
        <f>'Ausgrid Workforce'!Q71+'PLUS ES Workforce'!Q81</f>
        <v>2463</v>
      </c>
      <c r="R80" s="222">
        <f>'Ausgrid Workforce'!R71+'PLUS ES Workforce'!R81</f>
        <v>2946</v>
      </c>
      <c r="S80" s="418">
        <f>'Ausgrid Workforce'!S71+'PLUS ES Workforce'!S81</f>
        <v>541</v>
      </c>
      <c r="T80" s="222">
        <f>'Ausgrid Workforce'!T71+'PLUS ES Workforce'!T81</f>
        <v>2615</v>
      </c>
      <c r="U80" s="222">
        <f>'Ausgrid Workforce'!U71+'PLUS ES Workforce'!U81</f>
        <v>3156</v>
      </c>
      <c r="V80" s="418">
        <f>'Ausgrid Workforce'!V71+'PLUS ES Workforce'!V81</f>
        <v>578</v>
      </c>
      <c r="W80" s="222">
        <f>'Ausgrid Workforce'!W71+'PLUS ES Workforce'!W81</f>
        <v>2986</v>
      </c>
      <c r="X80" s="222">
        <f>'Ausgrid Workforce'!X71+'PLUS ES Workforce'!X81</f>
        <v>3564</v>
      </c>
      <c r="Y80" s="418">
        <f>'Ausgrid Workforce'!Y71+'PLUS ES Workforce'!Y81</f>
        <v>594</v>
      </c>
      <c r="Z80" s="222">
        <f>'Ausgrid Workforce'!Z71+'PLUS ES Workforce'!Z81</f>
        <v>3150</v>
      </c>
      <c r="AA80" s="222">
        <f>'Ausgrid Workforce'!AA71+'PLUS ES Workforce'!AA81</f>
        <v>3744</v>
      </c>
    </row>
    <row r="81" spans="2:27" ht="26.85" customHeight="1">
      <c r="B81" s="223" t="s">
        <v>134</v>
      </c>
      <c r="C81" s="223"/>
      <c r="D81" s="223" t="s">
        <v>31</v>
      </c>
      <c r="E81" s="223"/>
      <c r="F81" s="576">
        <f>SUM(F74:F77)/(SUM(F74:G77)+1)</f>
        <v>0.1973929236499069</v>
      </c>
      <c r="G81" s="576">
        <f>1-F81</f>
        <v>0.8026070763500931</v>
      </c>
      <c r="H81" s="608" t="s">
        <v>23</v>
      </c>
      <c r="I81" s="611">
        <f>SUM(F81:G81)</f>
        <v>1</v>
      </c>
      <c r="J81" s="415" t="s">
        <v>23</v>
      </c>
      <c r="K81" s="415" t="s">
        <v>23</v>
      </c>
      <c r="L81" s="415" t="s">
        <v>23</v>
      </c>
      <c r="M81" s="415" t="s">
        <v>23</v>
      </c>
      <c r="N81" s="415" t="s">
        <v>23</v>
      </c>
      <c r="O81" s="415" t="s">
        <v>23</v>
      </c>
      <c r="P81" s="415" t="s">
        <v>23</v>
      </c>
      <c r="Q81" s="415" t="s">
        <v>23</v>
      </c>
      <c r="R81" s="415" t="s">
        <v>23</v>
      </c>
      <c r="S81" s="415" t="s">
        <v>23</v>
      </c>
      <c r="T81" s="415" t="s">
        <v>23</v>
      </c>
      <c r="U81" s="415" t="s">
        <v>23</v>
      </c>
      <c r="V81" s="415" t="s">
        <v>23</v>
      </c>
      <c r="W81" s="415" t="s">
        <v>23</v>
      </c>
      <c r="X81" s="415" t="s">
        <v>23</v>
      </c>
      <c r="Y81" s="415" t="s">
        <v>23</v>
      </c>
      <c r="Z81" s="415" t="s">
        <v>23</v>
      </c>
      <c r="AA81" s="415" t="s">
        <v>23</v>
      </c>
    </row>
    <row r="82" spans="2:27" ht="26.85" customHeight="1">
      <c r="B82" s="223" t="s">
        <v>135</v>
      </c>
      <c r="C82" s="223"/>
      <c r="D82" s="223" t="s">
        <v>31</v>
      </c>
      <c r="E82" s="223"/>
      <c r="F82" s="611">
        <v>0.04</v>
      </c>
      <c r="G82" s="611">
        <v>0.96</v>
      </c>
      <c r="H82" s="608" t="s">
        <v>23</v>
      </c>
      <c r="I82" s="611">
        <f>SUM(F82:G82)</f>
        <v>1</v>
      </c>
      <c r="J82" s="415" t="s">
        <v>23</v>
      </c>
      <c r="K82" s="415" t="s">
        <v>23</v>
      </c>
      <c r="L82" s="415" t="s">
        <v>23</v>
      </c>
      <c r="M82" s="415" t="s">
        <v>23</v>
      </c>
      <c r="N82" s="415" t="s">
        <v>23</v>
      </c>
      <c r="O82" s="415" t="s">
        <v>23</v>
      </c>
      <c r="P82" s="415" t="s">
        <v>23</v>
      </c>
      <c r="Q82" s="415" t="s">
        <v>23</v>
      </c>
      <c r="R82" s="415" t="s">
        <v>23</v>
      </c>
      <c r="S82" s="415" t="s">
        <v>23</v>
      </c>
      <c r="T82" s="415" t="s">
        <v>23</v>
      </c>
      <c r="U82" s="415" t="s">
        <v>23</v>
      </c>
      <c r="V82" s="415" t="s">
        <v>23</v>
      </c>
      <c r="W82" s="415" t="s">
        <v>23</v>
      </c>
      <c r="X82" s="415" t="s">
        <v>23</v>
      </c>
      <c r="Y82" s="415" t="s">
        <v>23</v>
      </c>
      <c r="Z82" s="415" t="s">
        <v>23</v>
      </c>
      <c r="AA82" s="415" t="s">
        <v>23</v>
      </c>
    </row>
    <row r="83" spans="2:27" ht="50.1" customHeight="1">
      <c r="B83" s="210"/>
      <c r="C83" s="210"/>
      <c r="D83" s="210"/>
      <c r="E83" s="210"/>
      <c r="F83" s="296"/>
      <c r="G83" s="296"/>
      <c r="H83" s="296"/>
      <c r="I83" s="296"/>
      <c r="J83" s="215"/>
      <c r="K83" s="215"/>
      <c r="L83" s="215"/>
      <c r="M83" s="215"/>
      <c r="N83" s="215"/>
      <c r="O83" s="215"/>
      <c r="P83" s="215"/>
      <c r="Q83" s="215"/>
      <c r="R83" s="215"/>
      <c r="S83" s="215"/>
      <c r="T83" s="215"/>
      <c r="U83" s="215"/>
      <c r="V83" s="215"/>
      <c r="W83" s="215"/>
      <c r="X83" s="215"/>
      <c r="Y83" s="215"/>
      <c r="Z83" s="215"/>
      <c r="AA83" s="215"/>
    </row>
    <row r="84" spans="2:27" ht="26.85" customHeight="1">
      <c r="B84" s="6" t="s">
        <v>136</v>
      </c>
      <c r="C84" s="6"/>
      <c r="D84" s="7" t="s">
        <v>10</v>
      </c>
      <c r="E84" s="347"/>
      <c r="F84" s="840" t="s">
        <v>11</v>
      </c>
      <c r="G84" s="840"/>
      <c r="H84" s="840"/>
      <c r="I84" s="840"/>
      <c r="J84" s="831" t="s">
        <v>12</v>
      </c>
      <c r="K84" s="831"/>
      <c r="L84" s="831"/>
      <c r="M84" s="831" t="s">
        <v>13</v>
      </c>
      <c r="N84" s="831"/>
      <c r="O84" s="831"/>
      <c r="P84" s="831" t="s">
        <v>14</v>
      </c>
      <c r="Q84" s="831"/>
      <c r="R84" s="831"/>
      <c r="S84" s="831" t="s">
        <v>15</v>
      </c>
      <c r="T84" s="831"/>
      <c r="U84" s="831"/>
      <c r="V84" s="831" t="s">
        <v>16</v>
      </c>
      <c r="W84" s="831"/>
      <c r="X84" s="831"/>
      <c r="Y84" s="831" t="s">
        <v>17</v>
      </c>
      <c r="Z84" s="831"/>
      <c r="AA84" s="831"/>
    </row>
    <row r="85" spans="2:27" ht="26.85" customHeight="1">
      <c r="B85" s="263"/>
      <c r="C85" s="263"/>
      <c r="D85" s="263"/>
      <c r="E85" s="263"/>
      <c r="F85" s="602" t="s">
        <v>100</v>
      </c>
      <c r="G85" s="602" t="s">
        <v>101</v>
      </c>
      <c r="H85" s="602" t="s">
        <v>102</v>
      </c>
      <c r="I85" s="602" t="s">
        <v>103</v>
      </c>
      <c r="J85" s="213" t="s">
        <v>100</v>
      </c>
      <c r="K85" s="213" t="s">
        <v>101</v>
      </c>
      <c r="L85" s="213" t="s">
        <v>103</v>
      </c>
      <c r="M85" s="213" t="s">
        <v>100</v>
      </c>
      <c r="N85" s="213" t="s">
        <v>101</v>
      </c>
      <c r="O85" s="213" t="s">
        <v>103</v>
      </c>
      <c r="P85" s="213" t="s">
        <v>100</v>
      </c>
      <c r="Q85" s="213" t="s">
        <v>101</v>
      </c>
      <c r="R85" s="213" t="s">
        <v>103</v>
      </c>
      <c r="S85" s="213" t="s">
        <v>100</v>
      </c>
      <c r="T85" s="213" t="s">
        <v>101</v>
      </c>
      <c r="U85" s="213" t="s">
        <v>103</v>
      </c>
      <c r="V85" s="213" t="s">
        <v>100</v>
      </c>
      <c r="W85" s="213" t="s">
        <v>101</v>
      </c>
      <c r="X85" s="213" t="s">
        <v>103</v>
      </c>
      <c r="Y85" s="213" t="s">
        <v>100</v>
      </c>
      <c r="Z85" s="213" t="s">
        <v>101</v>
      </c>
      <c r="AA85" s="213" t="s">
        <v>103</v>
      </c>
    </row>
    <row r="86" spans="2:27" ht="26.85" customHeight="1">
      <c r="B86" s="223" t="s">
        <v>137</v>
      </c>
      <c r="C86" s="223"/>
      <c r="D86" s="223" t="s">
        <v>25</v>
      </c>
      <c r="E86" s="223"/>
      <c r="F86" s="265">
        <f>SUM('Ausgrid Workforce'!F77,'PLUS ES Workforce'!F87)</f>
        <v>90</v>
      </c>
      <c r="G86" s="265">
        <f>SUM('Ausgrid Workforce'!G77,'PLUS ES Workforce'!G87)</f>
        <v>191</v>
      </c>
      <c r="H86" s="608" t="s">
        <v>23</v>
      </c>
      <c r="I86" s="265">
        <f>SUM(F86:G86)</f>
        <v>281</v>
      </c>
      <c r="J86" s="251">
        <f>'Ausgrid Workforce'!J77+'PLUS ES Workforce'!J87</f>
        <v>106</v>
      </c>
      <c r="K86" s="251">
        <f>'Ausgrid Workforce'!K77+'PLUS ES Workforce'!K87</f>
        <v>205</v>
      </c>
      <c r="L86" s="251">
        <f>'Ausgrid Workforce'!L77+'PLUS ES Workforce'!L87</f>
        <v>311</v>
      </c>
      <c r="M86" s="251">
        <f>'Ausgrid Workforce'!M77+'PLUS ES Workforce'!M87</f>
        <v>87</v>
      </c>
      <c r="N86" s="251">
        <f>'Ausgrid Workforce'!N77+'PLUS ES Workforce'!N87</f>
        <v>169</v>
      </c>
      <c r="O86" s="251">
        <f>'Ausgrid Workforce'!O77+'PLUS ES Workforce'!O87</f>
        <v>256</v>
      </c>
      <c r="P86" s="251">
        <f>'Ausgrid Workforce'!P77+'PLUS ES Workforce'!P87</f>
        <v>38</v>
      </c>
      <c r="Q86" s="251">
        <f>'Ausgrid Workforce'!Q77+'PLUS ES Workforce'!Q87</f>
        <v>66</v>
      </c>
      <c r="R86" s="251">
        <f>'Ausgrid Workforce'!R77+'PLUS ES Workforce'!R87</f>
        <v>104</v>
      </c>
      <c r="S86" s="251">
        <f>'Ausgrid Workforce'!S77+'PLUS ES Workforce'!S87</f>
        <v>81</v>
      </c>
      <c r="T86" s="251">
        <f>'Ausgrid Workforce'!T77+'PLUS ES Workforce'!T87</f>
        <v>91</v>
      </c>
      <c r="U86" s="251">
        <f>'Ausgrid Workforce'!U77+'PLUS ES Workforce'!U87</f>
        <v>172</v>
      </c>
      <c r="V86" s="251">
        <f>'Ausgrid Workforce'!V77+'PLUS ES Workforce'!V87</f>
        <v>63</v>
      </c>
      <c r="W86" s="251">
        <f>'Ausgrid Workforce'!W77+'PLUS ES Workforce'!W87</f>
        <v>63</v>
      </c>
      <c r="X86" s="251">
        <f>'Ausgrid Workforce'!X77+'PLUS ES Workforce'!X87</f>
        <v>126</v>
      </c>
      <c r="Y86" s="251">
        <f>'Ausgrid Workforce'!Y77+'PLUS ES Workforce'!Y87</f>
        <v>55</v>
      </c>
      <c r="Z86" s="251">
        <f>'Ausgrid Workforce'!Z77+'PLUS ES Workforce'!Z87</f>
        <v>143</v>
      </c>
      <c r="AA86" s="251">
        <f>'Ausgrid Workforce'!AA77+'PLUS ES Workforce'!AA87</f>
        <v>198</v>
      </c>
    </row>
    <row r="87" spans="2:27" ht="26.85" customHeight="1">
      <c r="B87" s="223" t="s">
        <v>138</v>
      </c>
      <c r="C87" s="223"/>
      <c r="D87" s="223" t="s">
        <v>25</v>
      </c>
      <c r="E87" s="223"/>
      <c r="F87" s="265">
        <f>SUM('Ausgrid Workforce'!F78,'PLUS ES Workforce'!F88)</f>
        <v>63</v>
      </c>
      <c r="G87" s="265">
        <f>SUM('Ausgrid Workforce'!G78,'PLUS ES Workforce'!G88)</f>
        <v>344</v>
      </c>
      <c r="H87" s="608" t="s">
        <v>23</v>
      </c>
      <c r="I87" s="265">
        <f>SUM(F87:G87)</f>
        <v>407</v>
      </c>
      <c r="J87" s="251">
        <f>'Ausgrid Workforce'!J78+'PLUS ES Workforce'!J88</f>
        <v>79</v>
      </c>
      <c r="K87" s="251">
        <f>'Ausgrid Workforce'!K78+'PLUS ES Workforce'!K88</f>
        <v>383</v>
      </c>
      <c r="L87" s="251">
        <f>'Ausgrid Workforce'!L78+'PLUS ES Workforce'!L88</f>
        <v>462</v>
      </c>
      <c r="M87" s="251">
        <f>'Ausgrid Workforce'!M78+'PLUS ES Workforce'!M88</f>
        <v>28</v>
      </c>
      <c r="N87" s="251">
        <f>'Ausgrid Workforce'!N78+'PLUS ES Workforce'!N88</f>
        <v>179</v>
      </c>
      <c r="O87" s="251">
        <f>'Ausgrid Workforce'!O78+'PLUS ES Workforce'!O88</f>
        <v>207</v>
      </c>
      <c r="P87" s="251">
        <f>'Ausgrid Workforce'!P78+'PLUS ES Workforce'!P88</f>
        <v>43</v>
      </c>
      <c r="Q87" s="251">
        <f>'Ausgrid Workforce'!Q78+'PLUS ES Workforce'!Q88</f>
        <v>177</v>
      </c>
      <c r="R87" s="251">
        <f>'Ausgrid Workforce'!R78+'PLUS ES Workforce'!R88</f>
        <v>220</v>
      </c>
      <c r="S87" s="251">
        <f>'Ausgrid Workforce'!S78+'PLUS ES Workforce'!S88</f>
        <v>42</v>
      </c>
      <c r="T87" s="251">
        <f>'Ausgrid Workforce'!T78+'PLUS ES Workforce'!T88</f>
        <v>242</v>
      </c>
      <c r="U87" s="251">
        <f>'Ausgrid Workforce'!U78+'PLUS ES Workforce'!U88</f>
        <v>284</v>
      </c>
      <c r="V87" s="251">
        <f>'Ausgrid Workforce'!V78+'PLUS ES Workforce'!V88</f>
        <v>33</v>
      </c>
      <c r="W87" s="251">
        <f>'Ausgrid Workforce'!W78+'PLUS ES Workforce'!W88</f>
        <v>139</v>
      </c>
      <c r="X87" s="251">
        <f>'Ausgrid Workforce'!X78+'PLUS ES Workforce'!X88</f>
        <v>172</v>
      </c>
      <c r="Y87" s="251">
        <f>'Ausgrid Workforce'!Y78+'PLUS ES Workforce'!Y88</f>
        <v>133</v>
      </c>
      <c r="Z87" s="251">
        <f>'Ausgrid Workforce'!Z78+'PLUS ES Workforce'!Z88</f>
        <v>302</v>
      </c>
      <c r="AA87" s="251">
        <f>'Ausgrid Workforce'!AA78+'PLUS ES Workforce'!AA88</f>
        <v>435</v>
      </c>
    </row>
    <row r="88" spans="2:27" ht="26.85" customHeight="1">
      <c r="B88" s="223" t="s">
        <v>114</v>
      </c>
      <c r="C88" s="388"/>
      <c r="D88" s="223" t="s">
        <v>25</v>
      </c>
      <c r="E88" s="223"/>
      <c r="F88" s="608" t="s">
        <v>23</v>
      </c>
      <c r="G88" s="608" t="s">
        <v>23</v>
      </c>
      <c r="H88" s="265">
        <f>SUM('Ausgrid Workforce'!H79,'PLUS ES Workforce'!H80)</f>
        <v>2</v>
      </c>
      <c r="I88" s="265">
        <f>H88</f>
        <v>2</v>
      </c>
      <c r="J88" s="415" t="s">
        <v>23</v>
      </c>
      <c r="K88" s="415" t="s">
        <v>23</v>
      </c>
      <c r="L88" s="415" t="s">
        <v>23</v>
      </c>
      <c r="M88" s="415" t="s">
        <v>23</v>
      </c>
      <c r="N88" s="415" t="s">
        <v>23</v>
      </c>
      <c r="O88" s="415" t="s">
        <v>23</v>
      </c>
      <c r="P88" s="415" t="s">
        <v>23</v>
      </c>
      <c r="Q88" s="415" t="s">
        <v>23</v>
      </c>
      <c r="R88" s="415" t="s">
        <v>23</v>
      </c>
      <c r="S88" s="415" t="s">
        <v>23</v>
      </c>
      <c r="T88" s="415" t="s">
        <v>23</v>
      </c>
      <c r="U88" s="415" t="s">
        <v>23</v>
      </c>
      <c r="V88" s="415" t="s">
        <v>23</v>
      </c>
      <c r="W88" s="415" t="s">
        <v>23</v>
      </c>
      <c r="X88" s="415" t="s">
        <v>23</v>
      </c>
      <c r="Y88" s="415" t="s">
        <v>23</v>
      </c>
      <c r="Z88" s="415" t="s">
        <v>23</v>
      </c>
      <c r="AA88" s="415" t="s">
        <v>23</v>
      </c>
    </row>
    <row r="89" spans="2:27" ht="26.85" customHeight="1">
      <c r="B89" s="263" t="s">
        <v>103</v>
      </c>
      <c r="C89" s="223"/>
      <c r="D89" s="223" t="s">
        <v>25</v>
      </c>
      <c r="E89" s="223"/>
      <c r="F89" s="265">
        <f>SUM(F86:F88)</f>
        <v>153</v>
      </c>
      <c r="G89" s="265">
        <f>SUM(G86:G88)</f>
        <v>535</v>
      </c>
      <c r="H89" s="265">
        <f>SUM(H86:H88)</f>
        <v>2</v>
      </c>
      <c r="I89" s="265">
        <f>SUM(I86:I88)</f>
        <v>690</v>
      </c>
      <c r="J89" s="415" t="s">
        <v>23</v>
      </c>
      <c r="K89" s="415" t="s">
        <v>23</v>
      </c>
      <c r="L89" s="415" t="s">
        <v>23</v>
      </c>
      <c r="M89" s="415" t="s">
        <v>23</v>
      </c>
      <c r="N89" s="415" t="s">
        <v>23</v>
      </c>
      <c r="O89" s="415" t="s">
        <v>23</v>
      </c>
      <c r="P89" s="415" t="s">
        <v>23</v>
      </c>
      <c r="Q89" s="415" t="s">
        <v>23</v>
      </c>
      <c r="R89" s="415" t="s">
        <v>23</v>
      </c>
      <c r="S89" s="415" t="s">
        <v>23</v>
      </c>
      <c r="T89" s="415" t="s">
        <v>23</v>
      </c>
      <c r="U89" s="415" t="s">
        <v>23</v>
      </c>
      <c r="V89" s="415" t="s">
        <v>23</v>
      </c>
      <c r="W89" s="415" t="s">
        <v>23</v>
      </c>
      <c r="X89" s="415" t="s">
        <v>23</v>
      </c>
      <c r="Y89" s="415" t="s">
        <v>23</v>
      </c>
      <c r="Z89" s="415" t="s">
        <v>23</v>
      </c>
      <c r="AA89" s="415" t="s">
        <v>23</v>
      </c>
    </row>
    <row r="90" spans="2:27" ht="26.85" customHeight="1">
      <c r="B90" s="263" t="s">
        <v>139</v>
      </c>
      <c r="C90" s="263"/>
      <c r="D90" s="263"/>
      <c r="E90" s="223"/>
      <c r="F90" s="265"/>
      <c r="G90" s="265"/>
      <c r="H90" s="265"/>
      <c r="I90" s="265"/>
      <c r="J90" s="415"/>
      <c r="K90" s="415"/>
      <c r="L90" s="415"/>
      <c r="M90" s="415"/>
      <c r="N90" s="415"/>
      <c r="O90" s="415"/>
      <c r="P90" s="415"/>
      <c r="Q90" s="415"/>
      <c r="R90" s="415"/>
      <c r="S90" s="415"/>
      <c r="T90" s="415"/>
      <c r="U90" s="415"/>
      <c r="V90" s="415"/>
      <c r="W90" s="415"/>
      <c r="X90" s="415"/>
      <c r="Y90" s="415"/>
      <c r="Z90" s="415"/>
      <c r="AA90" s="415"/>
    </row>
    <row r="91" spans="2:27" ht="26.85" customHeight="1">
      <c r="B91" s="388" t="s">
        <v>109</v>
      </c>
      <c r="C91" s="388"/>
      <c r="D91" s="281" t="s">
        <v>25</v>
      </c>
      <c r="E91" s="223"/>
      <c r="F91" s="265">
        <f>SUM('Ausgrid Workforce'!F82,'PLUS ES Workforce'!F92)</f>
        <v>55</v>
      </c>
      <c r="G91" s="265">
        <f>SUM('Ausgrid Workforce'!G82,'PLUS ES Workforce'!G92)</f>
        <v>178</v>
      </c>
      <c r="H91" s="608" t="s">
        <v>23</v>
      </c>
      <c r="I91" s="265">
        <f t="shared" ref="I91:I96" si="17">SUM(F91:H91)</f>
        <v>233</v>
      </c>
      <c r="J91" s="415" t="s">
        <v>23</v>
      </c>
      <c r="K91" s="415" t="s">
        <v>23</v>
      </c>
      <c r="L91" s="415" t="s">
        <v>23</v>
      </c>
      <c r="M91" s="415" t="s">
        <v>23</v>
      </c>
      <c r="N91" s="415" t="s">
        <v>23</v>
      </c>
      <c r="O91" s="415" t="s">
        <v>23</v>
      </c>
      <c r="P91" s="415" t="s">
        <v>23</v>
      </c>
      <c r="Q91" s="415" t="s">
        <v>23</v>
      </c>
      <c r="R91" s="415" t="s">
        <v>23</v>
      </c>
      <c r="S91" s="415" t="s">
        <v>23</v>
      </c>
      <c r="T91" s="415" t="s">
        <v>23</v>
      </c>
      <c r="U91" s="415" t="s">
        <v>23</v>
      </c>
      <c r="V91" s="415" t="s">
        <v>23</v>
      </c>
      <c r="W91" s="415" t="s">
        <v>23</v>
      </c>
      <c r="X91" s="415" t="s">
        <v>23</v>
      </c>
      <c r="Y91" s="415" t="s">
        <v>23</v>
      </c>
      <c r="Z91" s="415" t="s">
        <v>23</v>
      </c>
      <c r="AA91" s="415" t="s">
        <v>23</v>
      </c>
    </row>
    <row r="92" spans="2:27" ht="26.85" customHeight="1">
      <c r="B92" s="388" t="s">
        <v>110</v>
      </c>
      <c r="C92" s="388"/>
      <c r="D92" s="281" t="s">
        <v>25</v>
      </c>
      <c r="E92" s="223"/>
      <c r="F92" s="265">
        <f>SUM('Ausgrid Workforce'!F83,'PLUS ES Workforce'!F93)</f>
        <v>92</v>
      </c>
      <c r="G92" s="265">
        <f>SUM('Ausgrid Workforce'!G83,'PLUS ES Workforce'!G93)</f>
        <v>353</v>
      </c>
      <c r="H92" s="608" t="s">
        <v>23</v>
      </c>
      <c r="I92" s="265">
        <f t="shared" si="17"/>
        <v>445</v>
      </c>
      <c r="J92" s="415" t="s">
        <v>23</v>
      </c>
      <c r="K92" s="415" t="s">
        <v>23</v>
      </c>
      <c r="L92" s="415" t="s">
        <v>23</v>
      </c>
      <c r="M92" s="415" t="s">
        <v>23</v>
      </c>
      <c r="N92" s="415" t="s">
        <v>23</v>
      </c>
      <c r="O92" s="415" t="s">
        <v>23</v>
      </c>
      <c r="P92" s="415" t="s">
        <v>23</v>
      </c>
      <c r="Q92" s="415" t="s">
        <v>23</v>
      </c>
      <c r="R92" s="415" t="s">
        <v>23</v>
      </c>
      <c r="S92" s="415" t="s">
        <v>23</v>
      </c>
      <c r="T92" s="415" t="s">
        <v>23</v>
      </c>
      <c r="U92" s="415" t="s">
        <v>23</v>
      </c>
      <c r="V92" s="415" t="s">
        <v>23</v>
      </c>
      <c r="W92" s="415" t="s">
        <v>23</v>
      </c>
      <c r="X92" s="415" t="s">
        <v>23</v>
      </c>
      <c r="Y92" s="415" t="s">
        <v>23</v>
      </c>
      <c r="Z92" s="415" t="s">
        <v>23</v>
      </c>
      <c r="AA92" s="415" t="s">
        <v>23</v>
      </c>
    </row>
    <row r="93" spans="2:27" ht="26.85" customHeight="1">
      <c r="B93" s="388" t="s">
        <v>111</v>
      </c>
      <c r="C93" s="388"/>
      <c r="D93" s="281" t="s">
        <v>25</v>
      </c>
      <c r="E93" s="223"/>
      <c r="F93" s="265">
        <f>SUM('Ausgrid Workforce'!F84,'PLUS ES Workforce'!F94)</f>
        <v>6</v>
      </c>
      <c r="G93" s="265">
        <f>SUM('Ausgrid Workforce'!G84,'PLUS ES Workforce'!G94)</f>
        <v>4</v>
      </c>
      <c r="H93" s="608" t="s">
        <v>23</v>
      </c>
      <c r="I93" s="265">
        <f t="shared" si="17"/>
        <v>10</v>
      </c>
      <c r="J93" s="415" t="s">
        <v>23</v>
      </c>
      <c r="K93" s="415" t="s">
        <v>23</v>
      </c>
      <c r="L93" s="415" t="s">
        <v>23</v>
      </c>
      <c r="M93" s="415" t="s">
        <v>23</v>
      </c>
      <c r="N93" s="415" t="s">
        <v>23</v>
      </c>
      <c r="O93" s="415" t="s">
        <v>23</v>
      </c>
      <c r="P93" s="415" t="s">
        <v>23</v>
      </c>
      <c r="Q93" s="415" t="s">
        <v>23</v>
      </c>
      <c r="R93" s="415" t="s">
        <v>23</v>
      </c>
      <c r="S93" s="415" t="s">
        <v>23</v>
      </c>
      <c r="T93" s="415" t="s">
        <v>23</v>
      </c>
      <c r="U93" s="415" t="s">
        <v>23</v>
      </c>
      <c r="V93" s="415" t="s">
        <v>23</v>
      </c>
      <c r="W93" s="415" t="s">
        <v>23</v>
      </c>
      <c r="X93" s="415" t="s">
        <v>23</v>
      </c>
      <c r="Y93" s="415" t="s">
        <v>23</v>
      </c>
      <c r="Z93" s="415" t="s">
        <v>23</v>
      </c>
      <c r="AA93" s="415" t="s">
        <v>23</v>
      </c>
    </row>
    <row r="94" spans="2:27" ht="26.85" customHeight="1">
      <c r="B94" s="388" t="s">
        <v>112</v>
      </c>
      <c r="C94" s="388"/>
      <c r="D94" s="281" t="s">
        <v>25</v>
      </c>
      <c r="E94" s="223"/>
      <c r="F94" s="265" t="str">
        <f>'PLUS ES Workforce'!F95</f>
        <v>-</v>
      </c>
      <c r="G94" s="265" t="str">
        <f>'PLUS ES Workforce'!G95</f>
        <v>-</v>
      </c>
      <c r="H94" s="608" t="s">
        <v>23</v>
      </c>
      <c r="I94" s="265">
        <f t="shared" si="17"/>
        <v>0</v>
      </c>
      <c r="J94" s="415" t="s">
        <v>23</v>
      </c>
      <c r="K94" s="415" t="s">
        <v>23</v>
      </c>
      <c r="L94" s="415" t="s">
        <v>23</v>
      </c>
      <c r="M94" s="415" t="s">
        <v>23</v>
      </c>
      <c r="N94" s="415" t="s">
        <v>23</v>
      </c>
      <c r="O94" s="415" t="s">
        <v>23</v>
      </c>
      <c r="P94" s="415" t="s">
        <v>23</v>
      </c>
      <c r="Q94" s="415" t="s">
        <v>23</v>
      </c>
      <c r="R94" s="415" t="s">
        <v>23</v>
      </c>
      <c r="S94" s="415" t="s">
        <v>23</v>
      </c>
      <c r="T94" s="415" t="s">
        <v>23</v>
      </c>
      <c r="U94" s="415" t="s">
        <v>23</v>
      </c>
      <c r="V94" s="415" t="s">
        <v>23</v>
      </c>
      <c r="W94" s="415" t="s">
        <v>23</v>
      </c>
      <c r="X94" s="415" t="s">
        <v>23</v>
      </c>
      <c r="Y94" s="415" t="s">
        <v>23</v>
      </c>
      <c r="Z94" s="415" t="s">
        <v>23</v>
      </c>
      <c r="AA94" s="415" t="s">
        <v>23</v>
      </c>
    </row>
    <row r="95" spans="2:27" ht="26.85" customHeight="1">
      <c r="B95" s="388" t="s">
        <v>113</v>
      </c>
      <c r="C95" s="388"/>
      <c r="D95" s="281" t="s">
        <v>25</v>
      </c>
      <c r="E95" s="223"/>
      <c r="F95" s="265" t="str">
        <f>'PLUS ES Workforce'!F96</f>
        <v>-</v>
      </c>
      <c r="G95" s="265" t="str">
        <f>'PLUS ES Workforce'!G96</f>
        <v>-</v>
      </c>
      <c r="H95" s="608" t="s">
        <v>23</v>
      </c>
      <c r="I95" s="265">
        <f t="shared" si="17"/>
        <v>0</v>
      </c>
      <c r="J95" s="415" t="s">
        <v>23</v>
      </c>
      <c r="K95" s="415" t="s">
        <v>23</v>
      </c>
      <c r="L95" s="415" t="s">
        <v>23</v>
      </c>
      <c r="M95" s="415" t="s">
        <v>23</v>
      </c>
      <c r="N95" s="415" t="s">
        <v>23</v>
      </c>
      <c r="O95" s="415" t="s">
        <v>23</v>
      </c>
      <c r="P95" s="415" t="s">
        <v>23</v>
      </c>
      <c r="Q95" s="415" t="s">
        <v>23</v>
      </c>
      <c r="R95" s="415" t="s">
        <v>23</v>
      </c>
      <c r="S95" s="415" t="s">
        <v>23</v>
      </c>
      <c r="T95" s="415" t="s">
        <v>23</v>
      </c>
      <c r="U95" s="415" t="s">
        <v>23</v>
      </c>
      <c r="V95" s="415" t="s">
        <v>23</v>
      </c>
      <c r="W95" s="415" t="s">
        <v>23</v>
      </c>
      <c r="X95" s="415" t="s">
        <v>23</v>
      </c>
      <c r="Y95" s="415" t="s">
        <v>23</v>
      </c>
      <c r="Z95" s="415" t="s">
        <v>23</v>
      </c>
      <c r="AA95" s="415" t="s">
        <v>23</v>
      </c>
    </row>
    <row r="96" spans="2:27" ht="26.85" customHeight="1">
      <c r="B96" s="388" t="s">
        <v>114</v>
      </c>
      <c r="C96" s="388"/>
      <c r="D96" s="223" t="s">
        <v>25</v>
      </c>
      <c r="E96" s="223"/>
      <c r="F96" s="608" t="s">
        <v>23</v>
      </c>
      <c r="G96" s="608" t="s">
        <v>23</v>
      </c>
      <c r="H96" s="265">
        <f>SUM('Ausgrid Workforce'!H85,'PLUS ES Workforce'!H97)</f>
        <v>2</v>
      </c>
      <c r="I96" s="265">
        <f t="shared" si="17"/>
        <v>2</v>
      </c>
      <c r="J96" s="415" t="s">
        <v>23</v>
      </c>
      <c r="K96" s="415" t="s">
        <v>23</v>
      </c>
      <c r="L96" s="415" t="s">
        <v>23</v>
      </c>
      <c r="M96" s="415" t="s">
        <v>23</v>
      </c>
      <c r="N96" s="415" t="s">
        <v>23</v>
      </c>
      <c r="O96" s="415" t="s">
        <v>23</v>
      </c>
      <c r="P96" s="415" t="s">
        <v>23</v>
      </c>
      <c r="Q96" s="415" t="s">
        <v>23</v>
      </c>
      <c r="R96" s="415" t="s">
        <v>23</v>
      </c>
      <c r="S96" s="415" t="s">
        <v>23</v>
      </c>
      <c r="T96" s="415" t="s">
        <v>23</v>
      </c>
      <c r="U96" s="415" t="s">
        <v>23</v>
      </c>
      <c r="V96" s="415" t="s">
        <v>23</v>
      </c>
      <c r="W96" s="415" t="s">
        <v>23</v>
      </c>
      <c r="X96" s="415" t="s">
        <v>23</v>
      </c>
      <c r="Y96" s="415" t="s">
        <v>23</v>
      </c>
      <c r="Z96" s="415" t="s">
        <v>23</v>
      </c>
      <c r="AA96" s="415" t="s">
        <v>23</v>
      </c>
    </row>
    <row r="97" spans="2:27" ht="26.85" customHeight="1">
      <c r="B97" s="388" t="s">
        <v>103</v>
      </c>
      <c r="C97" s="388"/>
      <c r="D97" s="281" t="s">
        <v>25</v>
      </c>
      <c r="E97" s="223"/>
      <c r="F97" s="265">
        <f>SUM(F91:F96)</f>
        <v>153</v>
      </c>
      <c r="G97" s="265">
        <f>SUM(G91:G96)</f>
        <v>535</v>
      </c>
      <c r="H97" s="265">
        <f>SUM(H91:H96)</f>
        <v>2</v>
      </c>
      <c r="I97" s="265">
        <f>SUM(I91:I96)</f>
        <v>690</v>
      </c>
      <c r="J97" s="415" t="s">
        <v>23</v>
      </c>
      <c r="K97" s="415" t="s">
        <v>23</v>
      </c>
      <c r="L97" s="415" t="s">
        <v>23</v>
      </c>
      <c r="M97" s="415" t="s">
        <v>23</v>
      </c>
      <c r="N97" s="415" t="s">
        <v>23</v>
      </c>
      <c r="O97" s="415" t="s">
        <v>23</v>
      </c>
      <c r="P97" s="415" t="s">
        <v>23</v>
      </c>
      <c r="Q97" s="415" t="s">
        <v>23</v>
      </c>
      <c r="R97" s="415" t="s">
        <v>23</v>
      </c>
      <c r="S97" s="415" t="s">
        <v>23</v>
      </c>
      <c r="T97" s="415" t="s">
        <v>23</v>
      </c>
      <c r="U97" s="415" t="s">
        <v>23</v>
      </c>
      <c r="V97" s="415" t="s">
        <v>23</v>
      </c>
      <c r="W97" s="415" t="s">
        <v>23</v>
      </c>
      <c r="X97" s="415" t="s">
        <v>23</v>
      </c>
      <c r="Y97" s="415" t="s">
        <v>23</v>
      </c>
      <c r="Z97" s="415" t="s">
        <v>23</v>
      </c>
      <c r="AA97" s="415" t="s">
        <v>23</v>
      </c>
    </row>
    <row r="98" spans="2:27" ht="26.85" customHeight="1">
      <c r="B98" s="263" t="s">
        <v>140</v>
      </c>
      <c r="C98" s="263"/>
      <c r="D98" s="281"/>
      <c r="E98" s="223"/>
      <c r="F98" s="265"/>
      <c r="G98" s="265"/>
      <c r="H98" s="265"/>
      <c r="I98" s="265"/>
      <c r="J98" s="415"/>
      <c r="K98" s="415"/>
      <c r="L98" s="415"/>
      <c r="M98" s="415"/>
      <c r="N98" s="415"/>
      <c r="O98" s="415"/>
      <c r="P98" s="415"/>
      <c r="Q98" s="415"/>
      <c r="R98" s="415"/>
      <c r="S98" s="415"/>
      <c r="T98" s="415"/>
      <c r="U98" s="415"/>
      <c r="V98" s="415"/>
      <c r="W98" s="415"/>
      <c r="X98" s="415"/>
      <c r="Y98" s="415"/>
      <c r="Z98" s="415"/>
      <c r="AA98" s="415"/>
    </row>
    <row r="99" spans="2:27" ht="26.85" customHeight="1">
      <c r="B99" s="388" t="s">
        <v>141</v>
      </c>
      <c r="C99" s="388"/>
      <c r="D99" s="281" t="s">
        <v>25</v>
      </c>
      <c r="E99" s="223"/>
      <c r="F99" s="265">
        <f>SUM('Ausgrid Workforce'!F88,'PLUS ES Workforce'!F100)</f>
        <v>21</v>
      </c>
      <c r="G99" s="265">
        <f>SUM('Ausgrid Workforce'!G88,'PLUS ES Workforce'!G100)</f>
        <v>56</v>
      </c>
      <c r="H99" s="608" t="s">
        <v>23</v>
      </c>
      <c r="I99" s="265">
        <f t="shared" ref="I99:I104" si="18">SUM(F99:H99)</f>
        <v>77</v>
      </c>
      <c r="J99" s="415" t="s">
        <v>23</v>
      </c>
      <c r="K99" s="415" t="s">
        <v>23</v>
      </c>
      <c r="L99" s="415" t="s">
        <v>23</v>
      </c>
      <c r="M99" s="415" t="s">
        <v>23</v>
      </c>
      <c r="N99" s="415" t="s">
        <v>23</v>
      </c>
      <c r="O99" s="415" t="s">
        <v>23</v>
      </c>
      <c r="P99" s="415" t="s">
        <v>23</v>
      </c>
      <c r="Q99" s="415" t="s">
        <v>23</v>
      </c>
      <c r="R99" s="415" t="s">
        <v>23</v>
      </c>
      <c r="S99" s="415" t="s">
        <v>23</v>
      </c>
      <c r="T99" s="415" t="s">
        <v>23</v>
      </c>
      <c r="U99" s="415" t="s">
        <v>23</v>
      </c>
      <c r="V99" s="415" t="s">
        <v>23</v>
      </c>
      <c r="W99" s="415" t="s">
        <v>23</v>
      </c>
      <c r="X99" s="415" t="s">
        <v>23</v>
      </c>
      <c r="Y99" s="415" t="s">
        <v>23</v>
      </c>
      <c r="Z99" s="415" t="s">
        <v>23</v>
      </c>
      <c r="AA99" s="415" t="s">
        <v>23</v>
      </c>
    </row>
    <row r="100" spans="2:27" ht="26.85" customHeight="1">
      <c r="B100" s="388" t="s">
        <v>142</v>
      </c>
      <c r="C100" s="388"/>
      <c r="D100" s="281" t="s">
        <v>25</v>
      </c>
      <c r="E100" s="223"/>
      <c r="F100" s="265">
        <f>SUM('Ausgrid Workforce'!F89,'PLUS ES Workforce'!F101)</f>
        <v>38</v>
      </c>
      <c r="G100" s="265">
        <f>SUM('Ausgrid Workforce'!G89,'PLUS ES Workforce'!G101)</f>
        <v>127</v>
      </c>
      <c r="H100" s="608" t="s">
        <v>23</v>
      </c>
      <c r="I100" s="265">
        <f t="shared" si="18"/>
        <v>165</v>
      </c>
      <c r="J100" s="415" t="s">
        <v>23</v>
      </c>
      <c r="K100" s="415" t="s">
        <v>23</v>
      </c>
      <c r="L100" s="415" t="s">
        <v>23</v>
      </c>
      <c r="M100" s="415" t="s">
        <v>23</v>
      </c>
      <c r="N100" s="415" t="s">
        <v>23</v>
      </c>
      <c r="O100" s="415" t="s">
        <v>23</v>
      </c>
      <c r="P100" s="415" t="s">
        <v>23</v>
      </c>
      <c r="Q100" s="415" t="s">
        <v>23</v>
      </c>
      <c r="R100" s="415" t="s">
        <v>23</v>
      </c>
      <c r="S100" s="415" t="s">
        <v>23</v>
      </c>
      <c r="T100" s="415" t="s">
        <v>23</v>
      </c>
      <c r="U100" s="415" t="s">
        <v>23</v>
      </c>
      <c r="V100" s="415" t="s">
        <v>23</v>
      </c>
      <c r="W100" s="415" t="s">
        <v>23</v>
      </c>
      <c r="X100" s="415" t="s">
        <v>23</v>
      </c>
      <c r="Y100" s="415" t="s">
        <v>23</v>
      </c>
      <c r="Z100" s="415" t="s">
        <v>23</v>
      </c>
      <c r="AA100" s="415" t="s">
        <v>23</v>
      </c>
    </row>
    <row r="101" spans="2:27" ht="26.85" customHeight="1">
      <c r="B101" s="388" t="s">
        <v>143</v>
      </c>
      <c r="C101" s="388"/>
      <c r="D101" s="281" t="s">
        <v>25</v>
      </c>
      <c r="E101" s="223"/>
      <c r="F101" s="265">
        <f>SUM('Ausgrid Workforce'!F90,'PLUS ES Workforce'!F102)</f>
        <v>51</v>
      </c>
      <c r="G101" s="265">
        <f>SUM('Ausgrid Workforce'!G90,'PLUS ES Workforce'!G102)</f>
        <v>210</v>
      </c>
      <c r="H101" s="608" t="s">
        <v>23</v>
      </c>
      <c r="I101" s="265">
        <f t="shared" si="18"/>
        <v>261</v>
      </c>
      <c r="J101" s="415" t="s">
        <v>23</v>
      </c>
      <c r="K101" s="415" t="s">
        <v>23</v>
      </c>
      <c r="L101" s="415" t="s">
        <v>23</v>
      </c>
      <c r="M101" s="415" t="s">
        <v>23</v>
      </c>
      <c r="N101" s="415" t="s">
        <v>23</v>
      </c>
      <c r="O101" s="415" t="s">
        <v>23</v>
      </c>
      <c r="P101" s="415" t="s">
        <v>23</v>
      </c>
      <c r="Q101" s="415" t="s">
        <v>23</v>
      </c>
      <c r="R101" s="415" t="s">
        <v>23</v>
      </c>
      <c r="S101" s="415" t="s">
        <v>23</v>
      </c>
      <c r="T101" s="415" t="s">
        <v>23</v>
      </c>
      <c r="U101" s="415" t="s">
        <v>23</v>
      </c>
      <c r="V101" s="415" t="s">
        <v>23</v>
      </c>
      <c r="W101" s="415" t="s">
        <v>23</v>
      </c>
      <c r="X101" s="415" t="s">
        <v>23</v>
      </c>
      <c r="Y101" s="415" t="s">
        <v>23</v>
      </c>
      <c r="Z101" s="415" t="s">
        <v>23</v>
      </c>
      <c r="AA101" s="415" t="s">
        <v>23</v>
      </c>
    </row>
    <row r="102" spans="2:27" ht="26.85" customHeight="1">
      <c r="B102" s="388" t="s">
        <v>144</v>
      </c>
      <c r="C102" s="388"/>
      <c r="D102" s="281" t="s">
        <v>25</v>
      </c>
      <c r="E102" s="223"/>
      <c r="F102" s="265">
        <f>SUM('Ausgrid Workforce'!F91,'PLUS ES Workforce'!F103)</f>
        <v>34</v>
      </c>
      <c r="G102" s="265">
        <f>SUM('Ausgrid Workforce'!G91,'PLUS ES Workforce'!G103)</f>
        <v>109</v>
      </c>
      <c r="H102" s="608" t="s">
        <v>23</v>
      </c>
      <c r="I102" s="265">
        <f t="shared" si="18"/>
        <v>143</v>
      </c>
      <c r="J102" s="415" t="s">
        <v>23</v>
      </c>
      <c r="K102" s="415" t="s">
        <v>23</v>
      </c>
      <c r="L102" s="415" t="s">
        <v>23</v>
      </c>
      <c r="M102" s="415" t="s">
        <v>23</v>
      </c>
      <c r="N102" s="415" t="s">
        <v>23</v>
      </c>
      <c r="O102" s="415" t="s">
        <v>23</v>
      </c>
      <c r="P102" s="415" t="s">
        <v>23</v>
      </c>
      <c r="Q102" s="415" t="s">
        <v>23</v>
      </c>
      <c r="R102" s="415" t="s">
        <v>23</v>
      </c>
      <c r="S102" s="415" t="s">
        <v>23</v>
      </c>
      <c r="T102" s="415" t="s">
        <v>23</v>
      </c>
      <c r="U102" s="415" t="s">
        <v>23</v>
      </c>
      <c r="V102" s="415" t="s">
        <v>23</v>
      </c>
      <c r="W102" s="415" t="s">
        <v>23</v>
      </c>
      <c r="X102" s="415" t="s">
        <v>23</v>
      </c>
      <c r="Y102" s="415" t="s">
        <v>23</v>
      </c>
      <c r="Z102" s="415" t="s">
        <v>23</v>
      </c>
      <c r="AA102" s="415" t="s">
        <v>23</v>
      </c>
    </row>
    <row r="103" spans="2:27" ht="26.85" customHeight="1">
      <c r="B103" s="388" t="s">
        <v>145</v>
      </c>
      <c r="C103" s="388"/>
      <c r="D103" s="281" t="s">
        <v>25</v>
      </c>
      <c r="E103" s="223"/>
      <c r="F103" s="265">
        <f>SUM('Ausgrid Workforce'!F92,'PLUS ES Workforce'!F104)</f>
        <v>9</v>
      </c>
      <c r="G103" s="265">
        <f>SUM('Ausgrid Workforce'!G92,'PLUS ES Workforce'!G104)</f>
        <v>31</v>
      </c>
      <c r="H103" s="608" t="s">
        <v>23</v>
      </c>
      <c r="I103" s="265">
        <f t="shared" si="18"/>
        <v>40</v>
      </c>
      <c r="J103" s="415" t="s">
        <v>23</v>
      </c>
      <c r="K103" s="415" t="s">
        <v>23</v>
      </c>
      <c r="L103" s="415" t="s">
        <v>23</v>
      </c>
      <c r="M103" s="415" t="s">
        <v>23</v>
      </c>
      <c r="N103" s="415" t="s">
        <v>23</v>
      </c>
      <c r="O103" s="415" t="s">
        <v>23</v>
      </c>
      <c r="P103" s="415" t="s">
        <v>23</v>
      </c>
      <c r="Q103" s="415" t="s">
        <v>23</v>
      </c>
      <c r="R103" s="415" t="s">
        <v>23</v>
      </c>
      <c r="S103" s="415" t="s">
        <v>23</v>
      </c>
      <c r="T103" s="415" t="s">
        <v>23</v>
      </c>
      <c r="U103" s="415" t="s">
        <v>23</v>
      </c>
      <c r="V103" s="415" t="s">
        <v>23</v>
      </c>
      <c r="W103" s="415" t="s">
        <v>23</v>
      </c>
      <c r="X103" s="415" t="s">
        <v>23</v>
      </c>
      <c r="Y103" s="415" t="s">
        <v>23</v>
      </c>
      <c r="Z103" s="415" t="s">
        <v>23</v>
      </c>
      <c r="AA103" s="415" t="s">
        <v>23</v>
      </c>
    </row>
    <row r="104" spans="2:27" ht="26.85" customHeight="1">
      <c r="B104" s="388" t="s">
        <v>146</v>
      </c>
      <c r="C104" s="388"/>
      <c r="D104" s="281" t="s">
        <v>25</v>
      </c>
      <c r="E104" s="223"/>
      <c r="F104" s="265">
        <f>SUM('Ausgrid Workforce'!F93,'PLUS ES Workforce'!F105)</f>
        <v>0</v>
      </c>
      <c r="G104" s="265">
        <f>SUM('Ausgrid Workforce'!G93,'PLUS ES Workforce'!G105)</f>
        <v>2</v>
      </c>
      <c r="H104" s="608" t="s">
        <v>23</v>
      </c>
      <c r="I104" s="265">
        <f t="shared" si="18"/>
        <v>2</v>
      </c>
      <c r="J104" s="415" t="s">
        <v>23</v>
      </c>
      <c r="K104" s="415" t="s">
        <v>23</v>
      </c>
      <c r="L104" s="415" t="s">
        <v>23</v>
      </c>
      <c r="M104" s="415" t="s">
        <v>23</v>
      </c>
      <c r="N104" s="415" t="s">
        <v>23</v>
      </c>
      <c r="O104" s="415" t="s">
        <v>23</v>
      </c>
      <c r="P104" s="415" t="s">
        <v>23</v>
      </c>
      <c r="Q104" s="415" t="s">
        <v>23</v>
      </c>
      <c r="R104" s="415" t="s">
        <v>23</v>
      </c>
      <c r="S104" s="415" t="s">
        <v>23</v>
      </c>
      <c r="T104" s="415" t="s">
        <v>23</v>
      </c>
      <c r="U104" s="415" t="s">
        <v>23</v>
      </c>
      <c r="V104" s="415" t="s">
        <v>23</v>
      </c>
      <c r="W104" s="415" t="s">
        <v>23</v>
      </c>
      <c r="X104" s="415" t="s">
        <v>23</v>
      </c>
      <c r="Y104" s="415" t="s">
        <v>23</v>
      </c>
      <c r="Z104" s="415" t="s">
        <v>23</v>
      </c>
      <c r="AA104" s="415" t="s">
        <v>23</v>
      </c>
    </row>
    <row r="105" spans="2:27" ht="26.85" customHeight="1">
      <c r="B105" s="388" t="s">
        <v>114</v>
      </c>
      <c r="C105" s="388"/>
      <c r="D105" s="223" t="s">
        <v>25</v>
      </c>
      <c r="E105" s="223"/>
      <c r="F105" s="608" t="s">
        <v>23</v>
      </c>
      <c r="G105" s="608" t="s">
        <v>23</v>
      </c>
      <c r="H105" s="265">
        <v>2</v>
      </c>
      <c r="I105" s="265">
        <f>H105</f>
        <v>2</v>
      </c>
      <c r="J105" s="415" t="s">
        <v>23</v>
      </c>
      <c r="K105" s="415" t="s">
        <v>23</v>
      </c>
      <c r="L105" s="415" t="s">
        <v>23</v>
      </c>
      <c r="M105" s="415" t="s">
        <v>23</v>
      </c>
      <c r="N105" s="415" t="s">
        <v>23</v>
      </c>
      <c r="O105" s="415" t="s">
        <v>23</v>
      </c>
      <c r="P105" s="415" t="s">
        <v>23</v>
      </c>
      <c r="Q105" s="415" t="s">
        <v>23</v>
      </c>
      <c r="R105" s="415" t="s">
        <v>23</v>
      </c>
      <c r="S105" s="415" t="s">
        <v>23</v>
      </c>
      <c r="T105" s="415" t="s">
        <v>23</v>
      </c>
      <c r="U105" s="415" t="s">
        <v>23</v>
      </c>
      <c r="V105" s="415" t="s">
        <v>23</v>
      </c>
      <c r="W105" s="415" t="s">
        <v>23</v>
      </c>
      <c r="X105" s="415" t="s">
        <v>23</v>
      </c>
      <c r="Y105" s="415" t="s">
        <v>23</v>
      </c>
      <c r="Z105" s="415" t="s">
        <v>23</v>
      </c>
      <c r="AA105" s="415" t="s">
        <v>23</v>
      </c>
    </row>
    <row r="106" spans="2:27" ht="26.85" customHeight="1">
      <c r="B106" s="388" t="s">
        <v>103</v>
      </c>
      <c r="C106" s="388"/>
      <c r="D106" s="281" t="s">
        <v>25</v>
      </c>
      <c r="E106" s="223"/>
      <c r="F106" s="265">
        <f>SUM(F99:F104)</f>
        <v>153</v>
      </c>
      <c r="G106" s="265">
        <f>SUM(G99:G104)</f>
        <v>535</v>
      </c>
      <c r="H106" s="265">
        <f>SUM(H99:H105)</f>
        <v>2</v>
      </c>
      <c r="I106" s="265">
        <f>SUM(I99:I105)</f>
        <v>690</v>
      </c>
      <c r="J106" s="415" t="s">
        <v>23</v>
      </c>
      <c r="K106" s="415" t="s">
        <v>23</v>
      </c>
      <c r="L106" s="415" t="s">
        <v>23</v>
      </c>
      <c r="M106" s="415" t="s">
        <v>23</v>
      </c>
      <c r="N106" s="415" t="s">
        <v>23</v>
      </c>
      <c r="O106" s="415" t="s">
        <v>23</v>
      </c>
      <c r="P106" s="415" t="s">
        <v>23</v>
      </c>
      <c r="Q106" s="415" t="s">
        <v>23</v>
      </c>
      <c r="R106" s="415" t="s">
        <v>23</v>
      </c>
      <c r="S106" s="415" t="s">
        <v>23</v>
      </c>
      <c r="T106" s="415" t="s">
        <v>23</v>
      </c>
      <c r="U106" s="415" t="s">
        <v>23</v>
      </c>
      <c r="V106" s="415" t="s">
        <v>23</v>
      </c>
      <c r="W106" s="415" t="s">
        <v>23</v>
      </c>
      <c r="X106" s="415" t="s">
        <v>23</v>
      </c>
      <c r="Y106" s="415" t="s">
        <v>23</v>
      </c>
      <c r="Z106" s="415" t="s">
        <v>23</v>
      </c>
      <c r="AA106" s="415" t="s">
        <v>23</v>
      </c>
    </row>
    <row r="107" spans="2:27" ht="50.1" customHeight="1">
      <c r="B107" s="210"/>
      <c r="C107" s="210"/>
      <c r="D107" s="210"/>
      <c r="E107" s="210"/>
      <c r="F107" s="296"/>
      <c r="G107" s="296"/>
      <c r="H107" s="296"/>
      <c r="I107" s="296"/>
      <c r="J107" s="214"/>
      <c r="K107" s="214"/>
      <c r="L107" s="214"/>
      <c r="M107" s="214"/>
      <c r="N107" s="214"/>
      <c r="O107" s="214"/>
      <c r="P107" s="214"/>
      <c r="Q107" s="214"/>
      <c r="R107" s="214"/>
      <c r="S107" s="214"/>
      <c r="T107" s="214"/>
      <c r="U107" s="214"/>
      <c r="V107" s="214"/>
      <c r="W107" s="214"/>
      <c r="X107" s="214"/>
      <c r="Y107" s="214"/>
      <c r="Z107" s="214"/>
      <c r="AA107" s="214"/>
    </row>
    <row r="108" spans="2:27" ht="26.85" customHeight="1">
      <c r="B108" s="6" t="s">
        <v>147</v>
      </c>
      <c r="C108" s="346"/>
      <c r="D108" s="7" t="s">
        <v>10</v>
      </c>
      <c r="E108" s="347"/>
      <c r="F108" s="840" t="s">
        <v>11</v>
      </c>
      <c r="G108" s="840"/>
      <c r="H108" s="840"/>
      <c r="I108" s="840"/>
      <c r="J108" s="831" t="s">
        <v>12</v>
      </c>
      <c r="K108" s="831"/>
      <c r="L108" s="831"/>
      <c r="M108" s="831" t="s">
        <v>13</v>
      </c>
      <c r="N108" s="831"/>
      <c r="O108" s="831"/>
      <c r="P108" s="831" t="s">
        <v>14</v>
      </c>
      <c r="Q108" s="831"/>
      <c r="R108" s="831"/>
      <c r="S108" s="831" t="s">
        <v>15</v>
      </c>
      <c r="T108" s="831"/>
      <c r="U108" s="831"/>
      <c r="V108" s="831" t="s">
        <v>16</v>
      </c>
      <c r="W108" s="831"/>
      <c r="X108" s="831"/>
      <c r="Y108" s="831" t="s">
        <v>17</v>
      </c>
      <c r="Z108" s="831"/>
      <c r="AA108" s="831"/>
    </row>
    <row r="109" spans="2:27" ht="26.85" customHeight="1">
      <c r="B109" s="263" t="s">
        <v>139</v>
      </c>
      <c r="C109" s="263"/>
      <c r="D109" s="263"/>
      <c r="E109" s="263"/>
      <c r="F109" s="602" t="s">
        <v>100</v>
      </c>
      <c r="G109" s="602" t="s">
        <v>101</v>
      </c>
      <c r="H109" s="602" t="s">
        <v>102</v>
      </c>
      <c r="I109" s="602" t="s">
        <v>103</v>
      </c>
      <c r="J109" s="832"/>
      <c r="K109" s="832"/>
      <c r="L109" s="832"/>
      <c r="M109" s="832"/>
      <c r="N109" s="832"/>
      <c r="O109" s="832"/>
      <c r="P109" s="832"/>
      <c r="Q109" s="832"/>
      <c r="R109" s="832"/>
      <c r="S109" s="832"/>
      <c r="T109" s="832"/>
      <c r="U109" s="832"/>
      <c r="V109" s="832"/>
      <c r="W109" s="832"/>
      <c r="X109" s="832"/>
      <c r="Y109" s="832"/>
      <c r="Z109" s="832"/>
      <c r="AA109" s="832"/>
    </row>
    <row r="110" spans="2:27" ht="26.85" customHeight="1">
      <c r="B110" s="388" t="s">
        <v>109</v>
      </c>
      <c r="C110" s="388"/>
      <c r="D110" s="281" t="s">
        <v>25</v>
      </c>
      <c r="E110" s="281"/>
      <c r="F110" s="629">
        <f>SUM('Ausgrid Workforce'!F99,'PLUS ES Workforce'!F110)</f>
        <v>0</v>
      </c>
      <c r="G110" s="629">
        <f>SUM('Ausgrid Workforce'!G99,'PLUS ES Workforce'!G110)</f>
        <v>1</v>
      </c>
      <c r="H110" s="629">
        <f>SUM('Ausgrid Workforce'!H99,'PLUS ES Workforce'!H110)</f>
        <v>0</v>
      </c>
      <c r="I110" s="303">
        <f>SUM(F110:G110)</f>
        <v>1</v>
      </c>
      <c r="J110" s="829" t="s">
        <v>23</v>
      </c>
      <c r="K110" s="829"/>
      <c r="L110" s="829"/>
      <c r="M110" s="829" t="s">
        <v>23</v>
      </c>
      <c r="N110" s="829"/>
      <c r="O110" s="829"/>
      <c r="P110" s="829" t="s">
        <v>23</v>
      </c>
      <c r="Q110" s="829"/>
      <c r="R110" s="829"/>
      <c r="S110" s="829" t="s">
        <v>23</v>
      </c>
      <c r="T110" s="829"/>
      <c r="U110" s="829"/>
      <c r="V110" s="829" t="s">
        <v>23</v>
      </c>
      <c r="W110" s="829"/>
      <c r="X110" s="829"/>
      <c r="Y110" s="829" t="s">
        <v>23</v>
      </c>
      <c r="Z110" s="829"/>
      <c r="AA110" s="829"/>
    </row>
    <row r="111" spans="2:27" ht="26.85" customHeight="1">
      <c r="B111" s="388" t="s">
        <v>110</v>
      </c>
      <c r="C111" s="388"/>
      <c r="D111" s="281" t="s">
        <v>25</v>
      </c>
      <c r="E111" s="281"/>
      <c r="F111" s="629">
        <f>SUM('Ausgrid Workforce'!F100,'PLUS ES Workforce'!F111)</f>
        <v>4</v>
      </c>
      <c r="G111" s="629">
        <f>SUM('Ausgrid Workforce'!G100,'PLUS ES Workforce'!G111)</f>
        <v>15</v>
      </c>
      <c r="H111" s="629">
        <f>SUM('Ausgrid Workforce'!H100,'PLUS ES Workforce'!H111)</f>
        <v>0</v>
      </c>
      <c r="I111" s="303">
        <f t="shared" ref="I111:I112" si="19">SUM(F111:G111)</f>
        <v>19</v>
      </c>
      <c r="J111" s="829" t="s">
        <v>23</v>
      </c>
      <c r="K111" s="829"/>
      <c r="L111" s="829"/>
      <c r="M111" s="829" t="s">
        <v>23</v>
      </c>
      <c r="N111" s="829"/>
      <c r="O111" s="829"/>
      <c r="P111" s="829" t="s">
        <v>23</v>
      </c>
      <c r="Q111" s="829"/>
      <c r="R111" s="829"/>
      <c r="S111" s="829" t="s">
        <v>23</v>
      </c>
      <c r="T111" s="829"/>
      <c r="U111" s="829"/>
      <c r="V111" s="829" t="s">
        <v>23</v>
      </c>
      <c r="W111" s="829"/>
      <c r="X111" s="829"/>
      <c r="Y111" s="829" t="s">
        <v>23</v>
      </c>
      <c r="Z111" s="829"/>
      <c r="AA111" s="829"/>
    </row>
    <row r="112" spans="2:27" ht="26.85" customHeight="1">
      <c r="B112" s="388" t="s">
        <v>111</v>
      </c>
      <c r="C112" s="388"/>
      <c r="D112" s="281" t="s">
        <v>25</v>
      </c>
      <c r="E112" s="281"/>
      <c r="F112" s="629">
        <f>SUM('Ausgrid Workforce'!F101,'PLUS ES Workforce'!F112)</f>
        <v>0</v>
      </c>
      <c r="G112" s="629">
        <f>SUM('Ausgrid Workforce'!G101,'PLUS ES Workforce'!G112)</f>
        <v>4</v>
      </c>
      <c r="H112" s="629">
        <f>SUM('Ausgrid Workforce'!H101,'PLUS ES Workforce'!H112)</f>
        <v>0</v>
      </c>
      <c r="I112" s="303">
        <f t="shared" si="19"/>
        <v>4</v>
      </c>
      <c r="J112" s="829" t="s">
        <v>23</v>
      </c>
      <c r="K112" s="829"/>
      <c r="L112" s="829"/>
      <c r="M112" s="829" t="s">
        <v>23</v>
      </c>
      <c r="N112" s="829"/>
      <c r="O112" s="829"/>
      <c r="P112" s="829" t="s">
        <v>23</v>
      </c>
      <c r="Q112" s="829"/>
      <c r="R112" s="829"/>
      <c r="S112" s="829" t="s">
        <v>23</v>
      </c>
      <c r="T112" s="829"/>
      <c r="U112" s="829"/>
      <c r="V112" s="829" t="s">
        <v>23</v>
      </c>
      <c r="W112" s="829"/>
      <c r="X112" s="829"/>
      <c r="Y112" s="829" t="s">
        <v>23</v>
      </c>
      <c r="Z112" s="829"/>
      <c r="AA112" s="829"/>
    </row>
    <row r="113" spans="2:27" ht="26.85" customHeight="1">
      <c r="B113" s="388" t="s">
        <v>112</v>
      </c>
      <c r="C113" s="388"/>
      <c r="D113" s="281" t="s">
        <v>25</v>
      </c>
      <c r="E113" s="281"/>
      <c r="F113" s="629" t="str">
        <f>'PLUS ES Workforce'!F113</f>
        <v>-</v>
      </c>
      <c r="G113" s="629" t="str">
        <f>'PLUS ES Workforce'!G113</f>
        <v>-</v>
      </c>
      <c r="H113" s="629" t="str">
        <f>'PLUS ES Workforce'!H113</f>
        <v>-</v>
      </c>
      <c r="I113" s="629" t="str">
        <f>'PLUS ES Workforce'!I113</f>
        <v>-</v>
      </c>
      <c r="J113" s="829" t="s">
        <v>23</v>
      </c>
      <c r="K113" s="829"/>
      <c r="L113" s="829"/>
      <c r="M113" s="829" t="s">
        <v>23</v>
      </c>
      <c r="N113" s="829"/>
      <c r="O113" s="829"/>
      <c r="P113" s="829" t="s">
        <v>23</v>
      </c>
      <c r="Q113" s="829"/>
      <c r="R113" s="829"/>
      <c r="S113" s="829" t="s">
        <v>23</v>
      </c>
      <c r="T113" s="829"/>
      <c r="U113" s="829"/>
      <c r="V113" s="829" t="s">
        <v>23</v>
      </c>
      <c r="W113" s="829"/>
      <c r="X113" s="829"/>
      <c r="Y113" s="829" t="s">
        <v>23</v>
      </c>
      <c r="Z113" s="829"/>
      <c r="AA113" s="829"/>
    </row>
    <row r="114" spans="2:27" ht="26.85" customHeight="1">
      <c r="B114" s="388" t="s">
        <v>113</v>
      </c>
      <c r="C114" s="388"/>
      <c r="D114" s="281" t="s">
        <v>25</v>
      </c>
      <c r="E114" s="281"/>
      <c r="F114" s="629" t="str">
        <f>'PLUS ES Workforce'!F114</f>
        <v>-</v>
      </c>
      <c r="G114" s="629" t="str">
        <f>'PLUS ES Workforce'!G114</f>
        <v>-</v>
      </c>
      <c r="H114" s="629" t="str">
        <f>'PLUS ES Workforce'!H114</f>
        <v>-</v>
      </c>
      <c r="I114" s="629" t="str">
        <f>'PLUS ES Workforce'!I114</f>
        <v>-</v>
      </c>
      <c r="J114" s="829" t="s">
        <v>23</v>
      </c>
      <c r="K114" s="829"/>
      <c r="L114" s="829"/>
      <c r="M114" s="829" t="s">
        <v>23</v>
      </c>
      <c r="N114" s="829"/>
      <c r="O114" s="829"/>
      <c r="P114" s="829" t="s">
        <v>23</v>
      </c>
      <c r="Q114" s="829"/>
      <c r="R114" s="829"/>
      <c r="S114" s="829" t="s">
        <v>23</v>
      </c>
      <c r="T114" s="829"/>
      <c r="U114" s="829"/>
      <c r="V114" s="829" t="s">
        <v>23</v>
      </c>
      <c r="W114" s="829"/>
      <c r="X114" s="829"/>
      <c r="Y114" s="829" t="s">
        <v>23</v>
      </c>
      <c r="Z114" s="829"/>
      <c r="AA114" s="829"/>
    </row>
    <row r="115" spans="2:27" ht="26.85" customHeight="1">
      <c r="B115" s="388" t="s">
        <v>114</v>
      </c>
      <c r="C115" s="388"/>
      <c r="D115" s="223" t="s">
        <v>25</v>
      </c>
      <c r="E115" s="223"/>
      <c r="F115" s="629" t="str">
        <f>'PLUS ES Workforce'!F115</f>
        <v>-</v>
      </c>
      <c r="G115" s="629" t="str">
        <f>'PLUS ES Workforce'!G115</f>
        <v>-</v>
      </c>
      <c r="H115" s="303">
        <f>SUM('Ausgrid Workforce'!H102,'PLUS ES Workforce'!H115)</f>
        <v>0</v>
      </c>
      <c r="I115" s="629" t="str">
        <f>'PLUS ES Workforce'!I115</f>
        <v>-</v>
      </c>
      <c r="J115" s="829" t="s">
        <v>23</v>
      </c>
      <c r="K115" s="829"/>
      <c r="L115" s="829"/>
      <c r="M115" s="829" t="s">
        <v>23</v>
      </c>
      <c r="N115" s="829"/>
      <c r="O115" s="829"/>
      <c r="P115" s="829" t="s">
        <v>23</v>
      </c>
      <c r="Q115" s="829"/>
      <c r="R115" s="829"/>
      <c r="S115" s="829" t="s">
        <v>23</v>
      </c>
      <c r="T115" s="829"/>
      <c r="U115" s="829"/>
      <c r="V115" s="829" t="s">
        <v>23</v>
      </c>
      <c r="W115" s="829"/>
      <c r="X115" s="829"/>
      <c r="Y115" s="829" t="s">
        <v>23</v>
      </c>
      <c r="Z115" s="829"/>
      <c r="AA115" s="829"/>
    </row>
    <row r="116" spans="2:27" ht="26.85" customHeight="1">
      <c r="B116" s="388" t="s">
        <v>103</v>
      </c>
      <c r="C116" s="388"/>
      <c r="D116" s="281" t="s">
        <v>25</v>
      </c>
      <c r="E116" s="281"/>
      <c r="F116" s="630">
        <f>SUM(F110:F115)</f>
        <v>4</v>
      </c>
      <c r="G116" s="303">
        <f>SUM(G110:G115)</f>
        <v>20</v>
      </c>
      <c r="H116" s="303">
        <f>SUM(H110:H115)</f>
        <v>0</v>
      </c>
      <c r="I116" s="303">
        <f>SUM(I110:I115)</f>
        <v>24</v>
      </c>
      <c r="J116" s="829" t="s">
        <v>23</v>
      </c>
      <c r="K116" s="829"/>
      <c r="L116" s="829"/>
      <c r="M116" s="829" t="s">
        <v>23</v>
      </c>
      <c r="N116" s="829"/>
      <c r="O116" s="829"/>
      <c r="P116" s="829" t="s">
        <v>23</v>
      </c>
      <c r="Q116" s="829"/>
      <c r="R116" s="829"/>
      <c r="S116" s="829" t="s">
        <v>23</v>
      </c>
      <c r="T116" s="829"/>
      <c r="U116" s="829"/>
      <c r="V116" s="829" t="s">
        <v>23</v>
      </c>
      <c r="W116" s="829"/>
      <c r="X116" s="829"/>
      <c r="Y116" s="829" t="s">
        <v>23</v>
      </c>
      <c r="Z116" s="829"/>
      <c r="AA116" s="829"/>
    </row>
    <row r="117" spans="2:27" ht="26.85" customHeight="1">
      <c r="B117" s="263" t="s">
        <v>140</v>
      </c>
      <c r="C117" s="263"/>
      <c r="D117" s="281"/>
      <c r="E117" s="281"/>
      <c r="F117" s="630"/>
      <c r="G117" s="303"/>
      <c r="H117" s="303"/>
      <c r="I117" s="303"/>
      <c r="J117" s="829"/>
      <c r="K117" s="829"/>
      <c r="L117" s="829"/>
      <c r="M117" s="829"/>
      <c r="N117" s="829"/>
      <c r="O117" s="829"/>
      <c r="P117" s="829"/>
      <c r="Q117" s="829"/>
      <c r="R117" s="829"/>
      <c r="S117" s="829"/>
      <c r="T117" s="829"/>
      <c r="U117" s="829"/>
      <c r="V117" s="829"/>
      <c r="W117" s="829"/>
      <c r="X117" s="829"/>
      <c r="Y117" s="829"/>
      <c r="Z117" s="829"/>
      <c r="AA117" s="829"/>
    </row>
    <row r="118" spans="2:27" ht="26.85" customHeight="1">
      <c r="B118" s="388" t="s">
        <v>141</v>
      </c>
      <c r="C118" s="388"/>
      <c r="D118" s="281" t="s">
        <v>25</v>
      </c>
      <c r="E118" s="281"/>
      <c r="F118" s="629">
        <f>SUM('Ausgrid Workforce'!F105,'PLUS ES Workforce'!F118)</f>
        <v>0</v>
      </c>
      <c r="G118" s="629">
        <f>SUM('Ausgrid Workforce'!G105,'PLUS ES Workforce'!G118)</f>
        <v>0</v>
      </c>
      <c r="H118" s="629">
        <f>SUM('Ausgrid Workforce'!H105,'PLUS ES Workforce'!H118)</f>
        <v>0</v>
      </c>
      <c r="I118" s="303">
        <f>SUM(F118:G118)</f>
        <v>0</v>
      </c>
      <c r="J118" s="829" t="s">
        <v>23</v>
      </c>
      <c r="K118" s="829"/>
      <c r="L118" s="829"/>
      <c r="M118" s="829" t="s">
        <v>23</v>
      </c>
      <c r="N118" s="829"/>
      <c r="O118" s="829"/>
      <c r="P118" s="829" t="s">
        <v>23</v>
      </c>
      <c r="Q118" s="829"/>
      <c r="R118" s="829"/>
      <c r="S118" s="829" t="s">
        <v>23</v>
      </c>
      <c r="T118" s="829"/>
      <c r="U118" s="829"/>
      <c r="V118" s="829" t="s">
        <v>23</v>
      </c>
      <c r="W118" s="829"/>
      <c r="X118" s="829"/>
      <c r="Y118" s="829" t="s">
        <v>23</v>
      </c>
      <c r="Z118" s="829"/>
      <c r="AA118" s="829"/>
    </row>
    <row r="119" spans="2:27" ht="26.85" customHeight="1">
      <c r="B119" s="388" t="s">
        <v>142</v>
      </c>
      <c r="C119" s="388"/>
      <c r="D119" s="281" t="s">
        <v>25</v>
      </c>
      <c r="E119" s="281"/>
      <c r="F119" s="629">
        <f>SUM('Ausgrid Workforce'!F106,'PLUS ES Workforce'!F119)</f>
        <v>0</v>
      </c>
      <c r="G119" s="629">
        <f>SUM('Ausgrid Workforce'!G106,'PLUS ES Workforce'!G119)</f>
        <v>1</v>
      </c>
      <c r="H119" s="629">
        <f>SUM('Ausgrid Workforce'!H106,'PLUS ES Workforce'!H119)</f>
        <v>0</v>
      </c>
      <c r="I119" s="303">
        <f t="shared" ref="I119:I125" si="20">SUM(F119:G119)</f>
        <v>1</v>
      </c>
      <c r="J119" s="829" t="s">
        <v>23</v>
      </c>
      <c r="K119" s="829"/>
      <c r="L119" s="829"/>
      <c r="M119" s="829" t="s">
        <v>23</v>
      </c>
      <c r="N119" s="829"/>
      <c r="O119" s="829"/>
      <c r="P119" s="829" t="s">
        <v>23</v>
      </c>
      <c r="Q119" s="829"/>
      <c r="R119" s="829"/>
      <c r="S119" s="829" t="s">
        <v>23</v>
      </c>
      <c r="T119" s="829"/>
      <c r="U119" s="829"/>
      <c r="V119" s="829" t="s">
        <v>23</v>
      </c>
      <c r="W119" s="829"/>
      <c r="X119" s="829"/>
      <c r="Y119" s="829" t="s">
        <v>23</v>
      </c>
      <c r="Z119" s="829"/>
      <c r="AA119" s="829"/>
    </row>
    <row r="120" spans="2:27" ht="26.85" customHeight="1">
      <c r="B120" s="388" t="s">
        <v>143</v>
      </c>
      <c r="C120" s="388"/>
      <c r="D120" s="281" t="s">
        <v>25</v>
      </c>
      <c r="E120" s="281"/>
      <c r="F120" s="629">
        <f>SUM('Ausgrid Workforce'!F107,'PLUS ES Workforce'!F120)</f>
        <v>0</v>
      </c>
      <c r="G120" s="629">
        <f>SUM('Ausgrid Workforce'!G107,'PLUS ES Workforce'!G120)</f>
        <v>6</v>
      </c>
      <c r="H120" s="629">
        <f>SUM('Ausgrid Workforce'!H107,'PLUS ES Workforce'!H120)</f>
        <v>0</v>
      </c>
      <c r="I120" s="303">
        <f t="shared" si="20"/>
        <v>6</v>
      </c>
      <c r="J120" s="829" t="s">
        <v>23</v>
      </c>
      <c r="K120" s="829"/>
      <c r="L120" s="829"/>
      <c r="M120" s="829" t="s">
        <v>23</v>
      </c>
      <c r="N120" s="829"/>
      <c r="O120" s="829"/>
      <c r="P120" s="829" t="s">
        <v>23</v>
      </c>
      <c r="Q120" s="829"/>
      <c r="R120" s="829"/>
      <c r="S120" s="829" t="s">
        <v>23</v>
      </c>
      <c r="T120" s="829"/>
      <c r="U120" s="829"/>
      <c r="V120" s="829" t="s">
        <v>23</v>
      </c>
      <c r="W120" s="829"/>
      <c r="X120" s="829"/>
      <c r="Y120" s="829" t="s">
        <v>23</v>
      </c>
      <c r="Z120" s="829"/>
      <c r="AA120" s="829"/>
    </row>
    <row r="121" spans="2:27" ht="26.85" customHeight="1">
      <c r="B121" s="388" t="s">
        <v>144</v>
      </c>
      <c r="C121" s="388"/>
      <c r="D121" s="281" t="s">
        <v>25</v>
      </c>
      <c r="E121" s="281"/>
      <c r="F121" s="629">
        <f>SUM('Ausgrid Workforce'!F108,'PLUS ES Workforce'!F121)</f>
        <v>1</v>
      </c>
      <c r="G121" s="629">
        <f>SUM('Ausgrid Workforce'!G108,'PLUS ES Workforce'!G121)</f>
        <v>7</v>
      </c>
      <c r="H121" s="629">
        <f>SUM('Ausgrid Workforce'!H108,'PLUS ES Workforce'!H121)</f>
        <v>0</v>
      </c>
      <c r="I121" s="303">
        <f t="shared" si="20"/>
        <v>8</v>
      </c>
      <c r="J121" s="829" t="s">
        <v>23</v>
      </c>
      <c r="K121" s="829"/>
      <c r="L121" s="829"/>
      <c r="M121" s="829" t="s">
        <v>23</v>
      </c>
      <c r="N121" s="829"/>
      <c r="O121" s="829"/>
      <c r="P121" s="829" t="s">
        <v>23</v>
      </c>
      <c r="Q121" s="829"/>
      <c r="R121" s="829"/>
      <c r="S121" s="829" t="s">
        <v>23</v>
      </c>
      <c r="T121" s="829"/>
      <c r="U121" s="829"/>
      <c r="V121" s="829" t="s">
        <v>23</v>
      </c>
      <c r="W121" s="829"/>
      <c r="X121" s="829"/>
      <c r="Y121" s="829" t="s">
        <v>23</v>
      </c>
      <c r="Z121" s="829"/>
      <c r="AA121" s="829"/>
    </row>
    <row r="122" spans="2:27" ht="26.85" customHeight="1">
      <c r="B122" s="388" t="s">
        <v>145</v>
      </c>
      <c r="C122" s="388"/>
      <c r="D122" s="281" t="s">
        <v>25</v>
      </c>
      <c r="E122" s="281"/>
      <c r="F122" s="629">
        <f>SUM('Ausgrid Workforce'!F109,'PLUS ES Workforce'!F122)</f>
        <v>3</v>
      </c>
      <c r="G122" s="629">
        <f>SUM('Ausgrid Workforce'!G109,'PLUS ES Workforce'!G122)</f>
        <v>4</v>
      </c>
      <c r="H122" s="629">
        <f>SUM('Ausgrid Workforce'!H109,'PLUS ES Workforce'!H122)</f>
        <v>0</v>
      </c>
      <c r="I122" s="303">
        <f t="shared" si="20"/>
        <v>7</v>
      </c>
      <c r="J122" s="829" t="s">
        <v>23</v>
      </c>
      <c r="K122" s="829"/>
      <c r="L122" s="829"/>
      <c r="M122" s="829" t="s">
        <v>23</v>
      </c>
      <c r="N122" s="829"/>
      <c r="O122" s="829"/>
      <c r="P122" s="829" t="s">
        <v>23</v>
      </c>
      <c r="Q122" s="829"/>
      <c r="R122" s="829"/>
      <c r="S122" s="829" t="s">
        <v>23</v>
      </c>
      <c r="T122" s="829"/>
      <c r="U122" s="829"/>
      <c r="V122" s="829" t="s">
        <v>23</v>
      </c>
      <c r="W122" s="829"/>
      <c r="X122" s="829"/>
      <c r="Y122" s="829" t="s">
        <v>23</v>
      </c>
      <c r="Z122" s="829"/>
      <c r="AA122" s="829"/>
    </row>
    <row r="123" spans="2:27" ht="26.85" customHeight="1">
      <c r="B123" s="388" t="s">
        <v>146</v>
      </c>
      <c r="C123" s="388"/>
      <c r="D123" s="281" t="s">
        <v>25</v>
      </c>
      <c r="E123" s="281"/>
      <c r="F123" s="629">
        <f>SUM('Ausgrid Workforce'!F110,'PLUS ES Workforce'!F123)</f>
        <v>0</v>
      </c>
      <c r="G123" s="629">
        <f>SUM('Ausgrid Workforce'!G110,'PLUS ES Workforce'!G123)</f>
        <v>2</v>
      </c>
      <c r="H123" s="629">
        <f>SUM('Ausgrid Workforce'!H110,'PLUS ES Workforce'!H123)</f>
        <v>0</v>
      </c>
      <c r="I123" s="303">
        <f t="shared" si="20"/>
        <v>2</v>
      </c>
      <c r="J123" s="829" t="s">
        <v>23</v>
      </c>
      <c r="K123" s="829"/>
      <c r="L123" s="829"/>
      <c r="M123" s="829" t="s">
        <v>23</v>
      </c>
      <c r="N123" s="829"/>
      <c r="O123" s="829"/>
      <c r="P123" s="829" t="s">
        <v>23</v>
      </c>
      <c r="Q123" s="829"/>
      <c r="R123" s="829"/>
      <c r="S123" s="829" t="s">
        <v>23</v>
      </c>
      <c r="T123" s="829"/>
      <c r="U123" s="829"/>
      <c r="V123" s="829" t="s">
        <v>23</v>
      </c>
      <c r="W123" s="829"/>
      <c r="X123" s="829"/>
      <c r="Y123" s="829" t="s">
        <v>23</v>
      </c>
      <c r="Z123" s="829"/>
      <c r="AA123" s="829"/>
    </row>
    <row r="124" spans="2:27" ht="26.85" customHeight="1">
      <c r="B124" s="388" t="s">
        <v>114</v>
      </c>
      <c r="C124" s="388"/>
      <c r="D124" s="223" t="s">
        <v>25</v>
      </c>
      <c r="E124" s="281"/>
      <c r="F124" s="608" t="s">
        <v>23</v>
      </c>
      <c r="G124" s="608" t="s">
        <v>23</v>
      </c>
      <c r="H124" s="608" t="s">
        <v>23</v>
      </c>
      <c r="I124" s="608" t="s">
        <v>23</v>
      </c>
      <c r="J124" s="221"/>
      <c r="K124" s="221"/>
      <c r="L124" s="221" t="s">
        <v>23</v>
      </c>
      <c r="M124" s="221"/>
      <c r="N124" s="221"/>
      <c r="O124" s="221" t="s">
        <v>23</v>
      </c>
      <c r="P124" s="221"/>
      <c r="Q124" s="221"/>
      <c r="R124" s="221" t="s">
        <v>23</v>
      </c>
      <c r="S124" s="221"/>
      <c r="T124" s="221"/>
      <c r="U124" s="221" t="s">
        <v>23</v>
      </c>
      <c r="V124" s="221"/>
      <c r="W124" s="221"/>
      <c r="X124" s="221" t="s">
        <v>23</v>
      </c>
      <c r="Y124" s="221"/>
      <c r="Z124" s="221"/>
      <c r="AA124" s="221" t="s">
        <v>23</v>
      </c>
    </row>
    <row r="125" spans="2:27" ht="26.85" customHeight="1">
      <c r="B125" s="388" t="s">
        <v>103</v>
      </c>
      <c r="C125" s="388"/>
      <c r="D125" s="281" t="s">
        <v>25</v>
      </c>
      <c r="E125" s="281"/>
      <c r="F125" s="629">
        <f>SUM('Ausgrid Workforce'!F112,'PLUS ES Workforce'!F124)</f>
        <v>4</v>
      </c>
      <c r="G125" s="629">
        <f>SUM('Ausgrid Workforce'!G112,'PLUS ES Workforce'!G124)</f>
        <v>20</v>
      </c>
      <c r="H125" s="629">
        <f>SUM('Ausgrid Workforce'!H112,'PLUS ES Workforce'!H124)</f>
        <v>0</v>
      </c>
      <c r="I125" s="303">
        <f t="shared" si="20"/>
        <v>24</v>
      </c>
      <c r="J125" s="829">
        <v>0</v>
      </c>
      <c r="K125" s="829"/>
      <c r="L125" s="829"/>
      <c r="M125" s="829">
        <v>6</v>
      </c>
      <c r="N125" s="829"/>
      <c r="O125" s="829"/>
      <c r="P125" s="829">
        <v>10</v>
      </c>
      <c r="Q125" s="829"/>
      <c r="R125" s="829"/>
      <c r="S125" s="829">
        <v>56</v>
      </c>
      <c r="T125" s="829"/>
      <c r="U125" s="829"/>
      <c r="V125" s="829">
        <v>2</v>
      </c>
      <c r="W125" s="829"/>
      <c r="X125" s="829"/>
      <c r="Y125" s="829">
        <v>7</v>
      </c>
      <c r="Z125" s="829"/>
      <c r="AA125" s="829"/>
    </row>
    <row r="126" spans="2:27" ht="50.1" customHeight="1">
      <c r="B126" s="210"/>
      <c r="C126" s="210"/>
      <c r="D126" s="210"/>
      <c r="E126" s="210"/>
      <c r="F126" s="305"/>
      <c r="G126" s="305"/>
      <c r="H126" s="305"/>
      <c r="I126" s="305"/>
      <c r="J126" s="235"/>
      <c r="K126" s="235"/>
      <c r="L126" s="235"/>
      <c r="M126" s="215"/>
      <c r="N126" s="215"/>
      <c r="O126" s="215"/>
      <c r="P126" s="236"/>
      <c r="Q126" s="236"/>
      <c r="R126" s="236"/>
      <c r="S126" s="236"/>
      <c r="T126" s="236"/>
      <c r="U126" s="236"/>
      <c r="V126" s="236"/>
      <c r="W126" s="236"/>
      <c r="X126" s="236"/>
      <c r="Y126" s="236"/>
      <c r="Z126" s="236"/>
      <c r="AA126" s="236"/>
    </row>
    <row r="127" spans="2:27" ht="26.85" customHeight="1">
      <c r="B127" s="6" t="s">
        <v>148</v>
      </c>
      <c r="C127" s="346"/>
      <c r="D127" s="7" t="s">
        <v>10</v>
      </c>
      <c r="E127" s="347"/>
      <c r="F127" s="840" t="s">
        <v>11</v>
      </c>
      <c r="G127" s="840"/>
      <c r="H127" s="840"/>
      <c r="I127" s="840"/>
      <c r="J127" s="831" t="s">
        <v>12</v>
      </c>
      <c r="K127" s="831"/>
      <c r="L127" s="831"/>
      <c r="M127" s="831" t="s">
        <v>13</v>
      </c>
      <c r="N127" s="831"/>
      <c r="O127" s="831"/>
      <c r="P127" s="831" t="s">
        <v>14</v>
      </c>
      <c r="Q127" s="831"/>
      <c r="R127" s="831"/>
      <c r="S127" s="831" t="s">
        <v>15</v>
      </c>
      <c r="T127" s="831"/>
      <c r="U127" s="831"/>
      <c r="V127" s="831" t="s">
        <v>16</v>
      </c>
      <c r="W127" s="831"/>
      <c r="X127" s="831"/>
      <c r="Y127" s="831" t="s">
        <v>17</v>
      </c>
      <c r="Z127" s="831"/>
      <c r="AA127" s="831"/>
    </row>
    <row r="128" spans="2:27" ht="26.85" customHeight="1">
      <c r="B128" s="263" t="s">
        <v>139</v>
      </c>
      <c r="C128" s="263"/>
      <c r="D128" s="263"/>
      <c r="E128" s="263"/>
      <c r="F128" s="602" t="s">
        <v>100</v>
      </c>
      <c r="G128" s="602" t="s">
        <v>101</v>
      </c>
      <c r="H128" s="602" t="s">
        <v>102</v>
      </c>
      <c r="I128" s="602" t="s">
        <v>103</v>
      </c>
      <c r="J128" s="832"/>
      <c r="K128" s="832"/>
      <c r="L128" s="832"/>
      <c r="M128" s="832"/>
      <c r="N128" s="832"/>
      <c r="O128" s="832"/>
      <c r="P128" s="832"/>
      <c r="Q128" s="832"/>
      <c r="R128" s="832"/>
      <c r="S128" s="832"/>
      <c r="T128" s="832"/>
      <c r="U128" s="832"/>
      <c r="V128" s="832"/>
      <c r="W128" s="832"/>
      <c r="X128" s="832"/>
      <c r="Y128" s="832"/>
      <c r="Z128" s="832"/>
      <c r="AA128" s="832"/>
    </row>
    <row r="129" spans="2:27" ht="26.85" customHeight="1">
      <c r="B129" s="388" t="s">
        <v>109</v>
      </c>
      <c r="C129" s="388"/>
      <c r="D129" s="281" t="s">
        <v>25</v>
      </c>
      <c r="E129" s="281"/>
      <c r="F129" s="629">
        <f>SUM('Ausgrid Workforce'!F116,'PLUS ES Workforce'!F128)</f>
        <v>1</v>
      </c>
      <c r="G129" s="629">
        <f>SUM('Ausgrid Workforce'!G116,'PLUS ES Workforce'!G128)</f>
        <v>25</v>
      </c>
      <c r="H129" s="629">
        <f>SUM('Ausgrid Workforce'!H116,'PLUS ES Workforce'!H128)</f>
        <v>0</v>
      </c>
      <c r="I129" s="303">
        <f>SUM(F129:G129)</f>
        <v>26</v>
      </c>
      <c r="J129" s="829" t="s">
        <v>23</v>
      </c>
      <c r="K129" s="829"/>
      <c r="L129" s="829"/>
      <c r="M129" s="829" t="s">
        <v>23</v>
      </c>
      <c r="N129" s="829"/>
      <c r="O129" s="829"/>
      <c r="P129" s="829" t="s">
        <v>23</v>
      </c>
      <c r="Q129" s="829"/>
      <c r="R129" s="829"/>
      <c r="S129" s="829" t="s">
        <v>23</v>
      </c>
      <c r="T129" s="829"/>
      <c r="U129" s="829"/>
      <c r="V129" s="829" t="s">
        <v>23</v>
      </c>
      <c r="W129" s="829"/>
      <c r="X129" s="829"/>
      <c r="Y129" s="829" t="s">
        <v>23</v>
      </c>
      <c r="Z129" s="829"/>
      <c r="AA129" s="829"/>
    </row>
    <row r="130" spans="2:27" ht="26.85" customHeight="1">
      <c r="B130" s="388" t="s">
        <v>110</v>
      </c>
      <c r="C130" s="388"/>
      <c r="D130" s="281" t="s">
        <v>25</v>
      </c>
      <c r="E130" s="281"/>
      <c r="F130" s="629">
        <f>SUM('Ausgrid Workforce'!F117,'PLUS ES Workforce'!F129)</f>
        <v>20</v>
      </c>
      <c r="G130" s="629">
        <f>SUM('Ausgrid Workforce'!G117,'PLUS ES Workforce'!G129)</f>
        <v>59</v>
      </c>
      <c r="H130" s="629">
        <f>SUM('Ausgrid Workforce'!H117,'PLUS ES Workforce'!H129)</f>
        <v>0</v>
      </c>
      <c r="I130" s="303">
        <f t="shared" ref="I130:I131" si="21">SUM(F130:G130)</f>
        <v>79</v>
      </c>
      <c r="J130" s="829" t="s">
        <v>23</v>
      </c>
      <c r="K130" s="829"/>
      <c r="L130" s="829"/>
      <c r="M130" s="829" t="s">
        <v>23</v>
      </c>
      <c r="N130" s="829"/>
      <c r="O130" s="829"/>
      <c r="P130" s="829" t="s">
        <v>23</v>
      </c>
      <c r="Q130" s="829"/>
      <c r="R130" s="829"/>
      <c r="S130" s="829" t="s">
        <v>23</v>
      </c>
      <c r="T130" s="829"/>
      <c r="U130" s="829"/>
      <c r="V130" s="829" t="s">
        <v>23</v>
      </c>
      <c r="W130" s="829"/>
      <c r="X130" s="829"/>
      <c r="Y130" s="829" t="s">
        <v>23</v>
      </c>
      <c r="Z130" s="829"/>
      <c r="AA130" s="829"/>
    </row>
    <row r="131" spans="2:27" ht="26.85" customHeight="1">
      <c r="B131" s="388" t="s">
        <v>111</v>
      </c>
      <c r="C131" s="388"/>
      <c r="D131" s="281" t="s">
        <v>25</v>
      </c>
      <c r="E131" s="281"/>
      <c r="F131" s="629">
        <f>SUM('Ausgrid Workforce'!F118,'PLUS ES Workforce'!F130)</f>
        <v>1</v>
      </c>
      <c r="G131" s="629">
        <f>SUM('Ausgrid Workforce'!G118,'PLUS ES Workforce'!G130)</f>
        <v>1</v>
      </c>
      <c r="H131" s="629">
        <f>SUM('Ausgrid Workforce'!H118,'PLUS ES Workforce'!H130)</f>
        <v>0</v>
      </c>
      <c r="I131" s="303">
        <f t="shared" si="21"/>
        <v>2</v>
      </c>
      <c r="J131" s="829" t="s">
        <v>23</v>
      </c>
      <c r="K131" s="829"/>
      <c r="L131" s="829"/>
      <c r="M131" s="829" t="s">
        <v>23</v>
      </c>
      <c r="N131" s="829"/>
      <c r="O131" s="829"/>
      <c r="P131" s="829" t="s">
        <v>23</v>
      </c>
      <c r="Q131" s="829"/>
      <c r="R131" s="829"/>
      <c r="S131" s="829" t="s">
        <v>23</v>
      </c>
      <c r="T131" s="829"/>
      <c r="U131" s="829"/>
      <c r="V131" s="829" t="s">
        <v>23</v>
      </c>
      <c r="W131" s="829"/>
      <c r="X131" s="829"/>
      <c r="Y131" s="829" t="s">
        <v>23</v>
      </c>
      <c r="Z131" s="829"/>
      <c r="AA131" s="829"/>
    </row>
    <row r="132" spans="2:27" ht="26.85" customHeight="1">
      <c r="B132" s="388" t="s">
        <v>112</v>
      </c>
      <c r="C132" s="388"/>
      <c r="D132" s="281" t="s">
        <v>25</v>
      </c>
      <c r="E132" s="281"/>
      <c r="F132" s="629" t="str">
        <f>'PLUS ES Workforce'!F131</f>
        <v>-</v>
      </c>
      <c r="G132" s="629" t="str">
        <f>'PLUS ES Workforce'!G131</f>
        <v>-</v>
      </c>
      <c r="H132" s="629" t="str">
        <f>'PLUS ES Workforce'!H131</f>
        <v>-</v>
      </c>
      <c r="I132" s="608" t="s">
        <v>23</v>
      </c>
      <c r="J132" s="829" t="s">
        <v>23</v>
      </c>
      <c r="K132" s="829"/>
      <c r="L132" s="829"/>
      <c r="M132" s="829" t="s">
        <v>23</v>
      </c>
      <c r="N132" s="829"/>
      <c r="O132" s="829"/>
      <c r="P132" s="829" t="s">
        <v>23</v>
      </c>
      <c r="Q132" s="829"/>
      <c r="R132" s="829"/>
      <c r="S132" s="829" t="s">
        <v>23</v>
      </c>
      <c r="T132" s="829"/>
      <c r="U132" s="829"/>
      <c r="V132" s="829" t="s">
        <v>23</v>
      </c>
      <c r="W132" s="829"/>
      <c r="X132" s="829"/>
      <c r="Y132" s="829" t="s">
        <v>23</v>
      </c>
      <c r="Z132" s="829"/>
      <c r="AA132" s="829"/>
    </row>
    <row r="133" spans="2:27" ht="26.85" customHeight="1">
      <c r="B133" s="388" t="s">
        <v>113</v>
      </c>
      <c r="C133" s="388"/>
      <c r="D133" s="281" t="s">
        <v>25</v>
      </c>
      <c r="E133" s="281"/>
      <c r="F133" s="629" t="str">
        <f>'PLUS ES Workforce'!F132</f>
        <v>-</v>
      </c>
      <c r="G133" s="629" t="str">
        <f>'PLUS ES Workforce'!G132</f>
        <v>-</v>
      </c>
      <c r="H133" s="629" t="str">
        <f>'PLUS ES Workforce'!H132</f>
        <v>-</v>
      </c>
      <c r="I133" s="608" t="s">
        <v>23</v>
      </c>
      <c r="J133" s="829" t="s">
        <v>23</v>
      </c>
      <c r="K133" s="829"/>
      <c r="L133" s="829"/>
      <c r="M133" s="829" t="s">
        <v>23</v>
      </c>
      <c r="N133" s="829"/>
      <c r="O133" s="829"/>
      <c r="P133" s="829" t="s">
        <v>23</v>
      </c>
      <c r="Q133" s="829"/>
      <c r="R133" s="829"/>
      <c r="S133" s="829" t="s">
        <v>23</v>
      </c>
      <c r="T133" s="829"/>
      <c r="U133" s="829"/>
      <c r="V133" s="829" t="s">
        <v>23</v>
      </c>
      <c r="W133" s="829"/>
      <c r="X133" s="829"/>
      <c r="Y133" s="829" t="s">
        <v>23</v>
      </c>
      <c r="Z133" s="829"/>
      <c r="AA133" s="829"/>
    </row>
    <row r="134" spans="2:27" ht="26.85" customHeight="1">
      <c r="B134" s="388" t="s">
        <v>114</v>
      </c>
      <c r="C134" s="388"/>
      <c r="D134" s="223" t="s">
        <v>25</v>
      </c>
      <c r="E134" s="223"/>
      <c r="F134" s="608" t="s">
        <v>23</v>
      </c>
      <c r="G134" s="608" t="s">
        <v>23</v>
      </c>
      <c r="H134" s="303">
        <f>SUM('Ausgrid Workforce'!H119,'PLUS ES Workforce'!H133)</f>
        <v>0</v>
      </c>
      <c r="I134" s="303">
        <f>H134</f>
        <v>0</v>
      </c>
      <c r="J134" s="829" t="s">
        <v>23</v>
      </c>
      <c r="K134" s="829"/>
      <c r="L134" s="829"/>
      <c r="M134" s="829" t="s">
        <v>23</v>
      </c>
      <c r="N134" s="829"/>
      <c r="O134" s="829"/>
      <c r="P134" s="829" t="s">
        <v>23</v>
      </c>
      <c r="Q134" s="829"/>
      <c r="R134" s="829"/>
      <c r="S134" s="829" t="s">
        <v>23</v>
      </c>
      <c r="T134" s="829"/>
      <c r="U134" s="829"/>
      <c r="V134" s="829" t="s">
        <v>23</v>
      </c>
      <c r="W134" s="829"/>
      <c r="X134" s="829"/>
      <c r="Y134" s="829" t="s">
        <v>23</v>
      </c>
      <c r="Z134" s="829"/>
      <c r="AA134" s="829"/>
    </row>
    <row r="135" spans="2:27" ht="26.85" customHeight="1">
      <c r="B135" s="388" t="s">
        <v>103</v>
      </c>
      <c r="C135" s="388"/>
      <c r="D135" s="281" t="s">
        <v>25</v>
      </c>
      <c r="E135" s="281"/>
      <c r="F135" s="630">
        <f>SUM(F129:F134)</f>
        <v>22</v>
      </c>
      <c r="G135" s="303">
        <f>SUM(G129:G134)</f>
        <v>85</v>
      </c>
      <c r="H135" s="303">
        <f>SUM(H129:H134)</f>
        <v>0</v>
      </c>
      <c r="I135" s="303">
        <f>SUM(I129:I134)</f>
        <v>107</v>
      </c>
      <c r="J135" s="829" t="s">
        <v>23</v>
      </c>
      <c r="K135" s="829"/>
      <c r="L135" s="829"/>
      <c r="M135" s="829" t="s">
        <v>23</v>
      </c>
      <c r="N135" s="829"/>
      <c r="O135" s="829"/>
      <c r="P135" s="829" t="s">
        <v>23</v>
      </c>
      <c r="Q135" s="829"/>
      <c r="R135" s="829"/>
      <c r="S135" s="829" t="s">
        <v>23</v>
      </c>
      <c r="T135" s="829"/>
      <c r="U135" s="829"/>
      <c r="V135" s="829" t="s">
        <v>23</v>
      </c>
      <c r="W135" s="829"/>
      <c r="X135" s="829"/>
      <c r="Y135" s="829" t="s">
        <v>23</v>
      </c>
      <c r="Z135" s="829"/>
      <c r="AA135" s="829"/>
    </row>
    <row r="136" spans="2:27" ht="26.85" customHeight="1">
      <c r="B136" s="263" t="s">
        <v>140</v>
      </c>
      <c r="C136" s="263"/>
      <c r="D136" s="281"/>
      <c r="E136" s="281"/>
      <c r="F136" s="630"/>
      <c r="G136" s="303"/>
      <c r="H136" s="303"/>
      <c r="I136" s="303"/>
      <c r="J136" s="829"/>
      <c r="K136" s="829"/>
      <c r="L136" s="829"/>
      <c r="M136" s="829"/>
      <c r="N136" s="829"/>
      <c r="O136" s="829"/>
      <c r="P136" s="829"/>
      <c r="Q136" s="829"/>
      <c r="R136" s="829"/>
      <c r="S136" s="829"/>
      <c r="T136" s="829"/>
      <c r="U136" s="829"/>
      <c r="V136" s="829"/>
      <c r="W136" s="829"/>
      <c r="X136" s="829"/>
      <c r="Y136" s="829"/>
      <c r="Z136" s="829"/>
      <c r="AA136" s="829"/>
    </row>
    <row r="137" spans="2:27" ht="26.85" customHeight="1">
      <c r="B137" s="388" t="s">
        <v>141</v>
      </c>
      <c r="C137" s="388"/>
      <c r="D137" s="281" t="s">
        <v>25</v>
      </c>
      <c r="E137" s="281"/>
      <c r="F137" s="629">
        <f>SUM('Ausgrid Workforce'!F122,'PLUS ES Workforce'!F136)</f>
        <v>1</v>
      </c>
      <c r="G137" s="629">
        <f>SUM('Ausgrid Workforce'!G122,'PLUS ES Workforce'!G136)</f>
        <v>0</v>
      </c>
      <c r="H137" s="629">
        <f>SUM('Ausgrid Workforce'!H122,'PLUS ES Workforce'!H136)</f>
        <v>0</v>
      </c>
      <c r="I137" s="303">
        <f>SUM(F137:G137)</f>
        <v>1</v>
      </c>
      <c r="J137" s="829" t="s">
        <v>23</v>
      </c>
      <c r="K137" s="829"/>
      <c r="L137" s="829"/>
      <c r="M137" s="829" t="s">
        <v>23</v>
      </c>
      <c r="N137" s="829"/>
      <c r="O137" s="829"/>
      <c r="P137" s="829" t="s">
        <v>23</v>
      </c>
      <c r="Q137" s="829"/>
      <c r="R137" s="829"/>
      <c r="S137" s="829" t="s">
        <v>23</v>
      </c>
      <c r="T137" s="829"/>
      <c r="U137" s="829"/>
      <c r="V137" s="829" t="s">
        <v>23</v>
      </c>
      <c r="W137" s="829"/>
      <c r="X137" s="829"/>
      <c r="Y137" s="829" t="s">
        <v>23</v>
      </c>
      <c r="Z137" s="829"/>
      <c r="AA137" s="829"/>
    </row>
    <row r="138" spans="2:27" ht="26.85" customHeight="1">
      <c r="B138" s="388" t="s">
        <v>142</v>
      </c>
      <c r="C138" s="388"/>
      <c r="D138" s="281" t="s">
        <v>25</v>
      </c>
      <c r="E138" s="281"/>
      <c r="F138" s="629">
        <f>SUM('Ausgrid Workforce'!F123,'PLUS ES Workforce'!F137)</f>
        <v>4</v>
      </c>
      <c r="G138" s="629">
        <f>SUM('Ausgrid Workforce'!G123,'PLUS ES Workforce'!G137)</f>
        <v>11</v>
      </c>
      <c r="H138" s="629">
        <f>SUM('Ausgrid Workforce'!H123,'PLUS ES Workforce'!H137)</f>
        <v>0</v>
      </c>
      <c r="I138" s="303">
        <f t="shared" ref="I138:I142" si="22">SUM(F138:G138)</f>
        <v>15</v>
      </c>
      <c r="J138" s="829" t="s">
        <v>23</v>
      </c>
      <c r="K138" s="829"/>
      <c r="L138" s="829"/>
      <c r="M138" s="829" t="s">
        <v>23</v>
      </c>
      <c r="N138" s="829"/>
      <c r="O138" s="829"/>
      <c r="P138" s="829" t="s">
        <v>23</v>
      </c>
      <c r="Q138" s="829"/>
      <c r="R138" s="829"/>
      <c r="S138" s="829" t="s">
        <v>23</v>
      </c>
      <c r="T138" s="829"/>
      <c r="U138" s="829"/>
      <c r="V138" s="829" t="s">
        <v>23</v>
      </c>
      <c r="W138" s="829"/>
      <c r="X138" s="829"/>
      <c r="Y138" s="829" t="s">
        <v>23</v>
      </c>
      <c r="Z138" s="829"/>
      <c r="AA138" s="829"/>
    </row>
    <row r="139" spans="2:27" ht="26.85" customHeight="1">
      <c r="B139" s="388" t="s">
        <v>143</v>
      </c>
      <c r="C139" s="388"/>
      <c r="D139" s="281" t="s">
        <v>25</v>
      </c>
      <c r="E139" s="281"/>
      <c r="F139" s="629">
        <f>SUM('Ausgrid Workforce'!F124,'PLUS ES Workforce'!F138)</f>
        <v>10</v>
      </c>
      <c r="G139" s="629">
        <f>SUM('Ausgrid Workforce'!G124,'PLUS ES Workforce'!G138)</f>
        <v>27</v>
      </c>
      <c r="H139" s="629">
        <f>SUM('Ausgrid Workforce'!H124,'PLUS ES Workforce'!H138)</f>
        <v>0</v>
      </c>
      <c r="I139" s="303">
        <f t="shared" si="22"/>
        <v>37</v>
      </c>
      <c r="J139" s="829" t="s">
        <v>23</v>
      </c>
      <c r="K139" s="829"/>
      <c r="L139" s="829"/>
      <c r="M139" s="829" t="s">
        <v>23</v>
      </c>
      <c r="N139" s="829"/>
      <c r="O139" s="829"/>
      <c r="P139" s="829" t="s">
        <v>23</v>
      </c>
      <c r="Q139" s="829"/>
      <c r="R139" s="829"/>
      <c r="S139" s="829" t="s">
        <v>23</v>
      </c>
      <c r="T139" s="829"/>
      <c r="U139" s="829"/>
      <c r="V139" s="829" t="s">
        <v>23</v>
      </c>
      <c r="W139" s="829"/>
      <c r="X139" s="829"/>
      <c r="Y139" s="829" t="s">
        <v>23</v>
      </c>
      <c r="Z139" s="829"/>
      <c r="AA139" s="829"/>
    </row>
    <row r="140" spans="2:27" ht="26.85" customHeight="1">
      <c r="B140" s="388" t="s">
        <v>144</v>
      </c>
      <c r="C140" s="388"/>
      <c r="D140" s="281" t="s">
        <v>25</v>
      </c>
      <c r="E140" s="281"/>
      <c r="F140" s="629">
        <f>SUM('Ausgrid Workforce'!F125,'PLUS ES Workforce'!F139)</f>
        <v>4</v>
      </c>
      <c r="G140" s="629">
        <f>SUM('Ausgrid Workforce'!G125,'PLUS ES Workforce'!G139)</f>
        <v>22</v>
      </c>
      <c r="H140" s="629">
        <f>SUM('Ausgrid Workforce'!H125,'PLUS ES Workforce'!H139)</f>
        <v>0</v>
      </c>
      <c r="I140" s="303">
        <f t="shared" si="22"/>
        <v>26</v>
      </c>
      <c r="J140" s="829" t="s">
        <v>23</v>
      </c>
      <c r="K140" s="829"/>
      <c r="L140" s="829"/>
      <c r="M140" s="829" t="s">
        <v>23</v>
      </c>
      <c r="N140" s="829"/>
      <c r="O140" s="829"/>
      <c r="P140" s="829" t="s">
        <v>23</v>
      </c>
      <c r="Q140" s="829"/>
      <c r="R140" s="829"/>
      <c r="S140" s="829" t="s">
        <v>23</v>
      </c>
      <c r="T140" s="829"/>
      <c r="U140" s="829"/>
      <c r="V140" s="829" t="s">
        <v>23</v>
      </c>
      <c r="W140" s="829"/>
      <c r="X140" s="829"/>
      <c r="Y140" s="829" t="s">
        <v>23</v>
      </c>
      <c r="Z140" s="829"/>
      <c r="AA140" s="829"/>
    </row>
    <row r="141" spans="2:27" ht="26.85" customHeight="1">
      <c r="B141" s="388" t="s">
        <v>145</v>
      </c>
      <c r="C141" s="388"/>
      <c r="D141" s="281" t="s">
        <v>25</v>
      </c>
      <c r="E141" s="281"/>
      <c r="F141" s="629">
        <f>SUM('Ausgrid Workforce'!F126,'PLUS ES Workforce'!F140)</f>
        <v>3</v>
      </c>
      <c r="G141" s="629">
        <f>SUM('Ausgrid Workforce'!G126,'PLUS ES Workforce'!G140)</f>
        <v>21</v>
      </c>
      <c r="H141" s="629">
        <f>SUM('Ausgrid Workforce'!H126,'PLUS ES Workforce'!H140)</f>
        <v>0</v>
      </c>
      <c r="I141" s="303">
        <f t="shared" si="22"/>
        <v>24</v>
      </c>
      <c r="J141" s="829" t="s">
        <v>23</v>
      </c>
      <c r="K141" s="829"/>
      <c r="L141" s="829"/>
      <c r="M141" s="829" t="s">
        <v>23</v>
      </c>
      <c r="N141" s="829"/>
      <c r="O141" s="829"/>
      <c r="P141" s="829" t="s">
        <v>23</v>
      </c>
      <c r="Q141" s="829"/>
      <c r="R141" s="829"/>
      <c r="S141" s="829" t="s">
        <v>23</v>
      </c>
      <c r="T141" s="829"/>
      <c r="U141" s="829"/>
      <c r="V141" s="829" t="s">
        <v>23</v>
      </c>
      <c r="W141" s="829"/>
      <c r="X141" s="829"/>
      <c r="Y141" s="829" t="s">
        <v>23</v>
      </c>
      <c r="Z141" s="829"/>
      <c r="AA141" s="829"/>
    </row>
    <row r="142" spans="2:27" ht="26.85" customHeight="1">
      <c r="B142" s="388" t="s">
        <v>146</v>
      </c>
      <c r="C142" s="388"/>
      <c r="D142" s="281" t="s">
        <v>25</v>
      </c>
      <c r="E142" s="281"/>
      <c r="F142" s="629">
        <f>SUM('Ausgrid Workforce'!F127,'PLUS ES Workforce'!F141)</f>
        <v>0</v>
      </c>
      <c r="G142" s="629">
        <f>SUM('Ausgrid Workforce'!G127,'PLUS ES Workforce'!G141)</f>
        <v>4</v>
      </c>
      <c r="H142" s="629">
        <f>SUM('Ausgrid Workforce'!H127,'PLUS ES Workforce'!H141)</f>
        <v>0</v>
      </c>
      <c r="I142" s="303">
        <f t="shared" si="22"/>
        <v>4</v>
      </c>
      <c r="J142" s="829" t="s">
        <v>23</v>
      </c>
      <c r="K142" s="829"/>
      <c r="L142" s="829"/>
      <c r="M142" s="829" t="s">
        <v>23</v>
      </c>
      <c r="N142" s="829"/>
      <c r="O142" s="829"/>
      <c r="P142" s="829" t="s">
        <v>23</v>
      </c>
      <c r="Q142" s="829"/>
      <c r="R142" s="829"/>
      <c r="S142" s="829" t="s">
        <v>23</v>
      </c>
      <c r="T142" s="829"/>
      <c r="U142" s="829"/>
      <c r="V142" s="829" t="s">
        <v>23</v>
      </c>
      <c r="W142" s="829"/>
      <c r="X142" s="829"/>
      <c r="Y142" s="829" t="s">
        <v>23</v>
      </c>
      <c r="Z142" s="829"/>
      <c r="AA142" s="829"/>
    </row>
    <row r="143" spans="2:27" ht="26.85" customHeight="1">
      <c r="B143" s="388" t="s">
        <v>114</v>
      </c>
      <c r="C143" s="388"/>
      <c r="D143" s="223" t="s">
        <v>25</v>
      </c>
      <c r="E143" s="281"/>
      <c r="F143" s="608" t="s">
        <v>23</v>
      </c>
      <c r="G143" s="608" t="s">
        <v>23</v>
      </c>
      <c r="H143" s="629">
        <f>SUM('Ausgrid Workforce'!H128)</f>
        <v>0</v>
      </c>
      <c r="I143" s="303">
        <f>H143</f>
        <v>0</v>
      </c>
      <c r="J143" s="221"/>
      <c r="K143" s="221"/>
      <c r="L143" s="221" t="s">
        <v>23</v>
      </c>
      <c r="M143" s="221"/>
      <c r="N143" s="221"/>
      <c r="O143" s="221" t="s">
        <v>23</v>
      </c>
      <c r="P143" s="221"/>
      <c r="Q143" s="221"/>
      <c r="R143" s="221" t="s">
        <v>23</v>
      </c>
      <c r="S143" s="221"/>
      <c r="T143" s="221"/>
      <c r="U143" s="221" t="s">
        <v>23</v>
      </c>
      <c r="V143" s="221"/>
      <c r="W143" s="221"/>
      <c r="X143" s="221" t="s">
        <v>23</v>
      </c>
      <c r="Y143" s="221"/>
      <c r="Z143" s="221"/>
      <c r="AA143" s="221" t="s">
        <v>23</v>
      </c>
    </row>
    <row r="144" spans="2:27" ht="26.85" customHeight="1">
      <c r="B144" s="388" t="s">
        <v>103</v>
      </c>
      <c r="C144" s="388"/>
      <c r="D144" s="281" t="s">
        <v>25</v>
      </c>
      <c r="E144" s="281"/>
      <c r="F144" s="629">
        <f>SUM(F137:F142)</f>
        <v>22</v>
      </c>
      <c r="G144" s="629">
        <f>SUM(G137:G142)</f>
        <v>85</v>
      </c>
      <c r="H144" s="629">
        <f>SUM('Ausgrid Workforce'!H129,'PLUS ES Workforce'!H124)</f>
        <v>0</v>
      </c>
      <c r="I144" s="303">
        <f>SUM(F144:H144)</f>
        <v>107</v>
      </c>
      <c r="J144" s="829" t="s">
        <v>23</v>
      </c>
      <c r="K144" s="829"/>
      <c r="L144" s="829"/>
      <c r="M144" s="829" t="s">
        <v>23</v>
      </c>
      <c r="N144" s="829"/>
      <c r="O144" s="829"/>
      <c r="P144" s="829" t="s">
        <v>23</v>
      </c>
      <c r="Q144" s="829"/>
      <c r="R144" s="829"/>
      <c r="S144" s="829" t="s">
        <v>23</v>
      </c>
      <c r="T144" s="829"/>
      <c r="U144" s="829"/>
      <c r="V144" s="829" t="s">
        <v>23</v>
      </c>
      <c r="W144" s="829"/>
      <c r="X144" s="829"/>
      <c r="Y144" s="829" t="s">
        <v>23</v>
      </c>
      <c r="Z144" s="829"/>
      <c r="AA144" s="829"/>
    </row>
    <row r="145" spans="2:27" s="47" customFormat="1" ht="26.85" customHeight="1">
      <c r="B145" s="586" t="s">
        <v>149</v>
      </c>
      <c r="C145" s="298"/>
      <c r="D145" s="635"/>
      <c r="E145" s="635"/>
      <c r="F145" s="636"/>
      <c r="G145" s="636"/>
      <c r="H145" s="636"/>
      <c r="I145" s="636"/>
      <c r="J145" s="637"/>
      <c r="K145" s="637"/>
      <c r="L145" s="637"/>
      <c r="M145" s="637"/>
      <c r="N145" s="637"/>
      <c r="O145" s="637"/>
      <c r="P145" s="637"/>
      <c r="Q145" s="637"/>
      <c r="R145" s="637"/>
      <c r="S145" s="637"/>
      <c r="T145" s="637"/>
      <c r="U145" s="637"/>
      <c r="V145" s="637"/>
      <c r="W145" s="637"/>
      <c r="X145" s="637"/>
      <c r="Y145" s="637"/>
      <c r="Z145" s="637"/>
      <c r="AA145" s="637"/>
    </row>
    <row r="146" spans="2:27" s="47" customFormat="1" ht="50.1" customHeight="1">
      <c r="B146" s="612"/>
      <c r="C146" s="17"/>
      <c r="D146" s="336"/>
      <c r="E146" s="336"/>
      <c r="F146" s="506"/>
      <c r="G146" s="506"/>
      <c r="H146" s="506"/>
      <c r="I146" s="506"/>
      <c r="J146" s="337"/>
      <c r="K146" s="337"/>
      <c r="L146" s="337"/>
      <c r="M146" s="337"/>
      <c r="N146" s="337"/>
      <c r="O146" s="337"/>
      <c r="P146" s="337"/>
      <c r="Q146" s="337"/>
      <c r="R146" s="337"/>
      <c r="S146" s="337"/>
      <c r="T146" s="337"/>
      <c r="U146" s="337"/>
      <c r="V146" s="337"/>
      <c r="W146" s="337"/>
      <c r="X146" s="337"/>
      <c r="Y146" s="337"/>
      <c r="Z146" s="337"/>
      <c r="AA146" s="337"/>
    </row>
    <row r="147" spans="2:27" s="47" customFormat="1" ht="26.85" customHeight="1">
      <c r="B147" s="6" t="s">
        <v>150</v>
      </c>
      <c r="C147" s="6"/>
      <c r="D147" s="7" t="s">
        <v>10</v>
      </c>
      <c r="E147" s="7"/>
      <c r="F147" s="840" t="s">
        <v>11</v>
      </c>
      <c r="G147" s="840"/>
      <c r="H147" s="840"/>
      <c r="I147" s="840"/>
      <c r="J147" s="831" t="s">
        <v>12</v>
      </c>
      <c r="K147" s="831"/>
      <c r="L147" s="831"/>
      <c r="M147" s="831" t="s">
        <v>13</v>
      </c>
      <c r="N147" s="831"/>
      <c r="O147" s="831"/>
      <c r="P147" s="831" t="s">
        <v>14</v>
      </c>
      <c r="Q147" s="831"/>
      <c r="R147" s="831"/>
      <c r="S147" s="831" t="s">
        <v>15</v>
      </c>
      <c r="T147" s="831"/>
      <c r="U147" s="831"/>
      <c r="V147" s="831" t="s">
        <v>16</v>
      </c>
      <c r="W147" s="831"/>
      <c r="X147" s="831"/>
      <c r="Y147" s="831" t="s">
        <v>17</v>
      </c>
      <c r="Z147" s="831"/>
      <c r="AA147" s="831"/>
    </row>
    <row r="148" spans="2:27" ht="26.85" customHeight="1">
      <c r="B148" s="229"/>
      <c r="C148" s="229"/>
      <c r="D148" s="210"/>
      <c r="E148" s="210"/>
      <c r="F148" s="212" t="s">
        <v>100</v>
      </c>
      <c r="G148" s="212" t="s">
        <v>101</v>
      </c>
      <c r="H148" s="602" t="s">
        <v>102</v>
      </c>
      <c r="I148" s="212" t="s">
        <v>103</v>
      </c>
      <c r="J148" s="213" t="s">
        <v>100</v>
      </c>
      <c r="K148" s="213" t="s">
        <v>101</v>
      </c>
      <c r="L148" s="213" t="s">
        <v>103</v>
      </c>
      <c r="M148" s="213" t="s">
        <v>100</v>
      </c>
      <c r="N148" s="213" t="s">
        <v>101</v>
      </c>
      <c r="O148" s="213" t="s">
        <v>103</v>
      </c>
      <c r="P148" s="213" t="s">
        <v>100</v>
      </c>
      <c r="Q148" s="213" t="s">
        <v>101</v>
      </c>
      <c r="R148" s="213" t="s">
        <v>103</v>
      </c>
      <c r="S148" s="213" t="s">
        <v>100</v>
      </c>
      <c r="T148" s="213" t="s">
        <v>101</v>
      </c>
      <c r="U148" s="213" t="s">
        <v>103</v>
      </c>
      <c r="V148" s="213" t="s">
        <v>100</v>
      </c>
      <c r="W148" s="213" t="s">
        <v>101</v>
      </c>
      <c r="X148" s="213" t="s">
        <v>103</v>
      </c>
      <c r="Y148" s="213" t="s">
        <v>100</v>
      </c>
      <c r="Z148" s="213" t="s">
        <v>101</v>
      </c>
      <c r="AA148" s="213" t="s">
        <v>103</v>
      </c>
    </row>
    <row r="149" spans="2:27" ht="26.85" customHeight="1">
      <c r="B149" s="223" t="s">
        <v>151</v>
      </c>
      <c r="C149" s="223"/>
      <c r="D149" s="223" t="s">
        <v>25</v>
      </c>
      <c r="E149" s="223"/>
      <c r="F149" s="629">
        <f>SUM('Ausgrid Workforce'!F143,'PLUS ES Workforce'!F147)</f>
        <v>544</v>
      </c>
      <c r="G149" s="642">
        <f>SUM('Ausgrid Workforce'!G143,'PLUS ES Workforce'!G147)</f>
        <v>2385</v>
      </c>
      <c r="H149" s="629">
        <f>SUM('Ausgrid Workforce'!H143,'PLUS ES Workforce'!H147)</f>
        <v>6</v>
      </c>
      <c r="I149" s="514">
        <f>SUM(F149:H149)</f>
        <v>2935</v>
      </c>
      <c r="J149" s="415" t="s">
        <v>23</v>
      </c>
      <c r="K149" s="415" t="s">
        <v>23</v>
      </c>
      <c r="L149" s="415" t="s">
        <v>23</v>
      </c>
      <c r="M149" s="415" t="s">
        <v>23</v>
      </c>
      <c r="N149" s="415" t="s">
        <v>23</v>
      </c>
      <c r="O149" s="415" t="s">
        <v>23</v>
      </c>
      <c r="P149" s="415" t="s">
        <v>23</v>
      </c>
      <c r="Q149" s="415" t="s">
        <v>23</v>
      </c>
      <c r="R149" s="415" t="s">
        <v>23</v>
      </c>
      <c r="S149" s="415" t="s">
        <v>23</v>
      </c>
      <c r="T149" s="415" t="s">
        <v>23</v>
      </c>
      <c r="U149" s="415" t="s">
        <v>23</v>
      </c>
      <c r="V149" s="415" t="s">
        <v>23</v>
      </c>
      <c r="W149" s="415" t="s">
        <v>23</v>
      </c>
      <c r="X149" s="415" t="s">
        <v>23</v>
      </c>
      <c r="Y149" s="415" t="s">
        <v>23</v>
      </c>
      <c r="Z149" s="415" t="s">
        <v>23</v>
      </c>
      <c r="AA149" s="415" t="s">
        <v>23</v>
      </c>
    </row>
    <row r="150" spans="2:27" ht="26.85" customHeight="1">
      <c r="B150" s="223" t="s">
        <v>152</v>
      </c>
      <c r="C150" s="223"/>
      <c r="D150" s="223" t="s">
        <v>25</v>
      </c>
      <c r="E150" s="223"/>
      <c r="F150" s="629">
        <f>SUM('Ausgrid Workforce'!F144,'PLUS ES Workforce'!F148)</f>
        <v>34</v>
      </c>
      <c r="G150" s="629">
        <f>SUM('Ausgrid Workforce'!G144,'PLUS ES Workforce'!G148)</f>
        <v>178</v>
      </c>
      <c r="H150" s="629">
        <f>SUM('Ausgrid Workforce'!H144,'PLUS ES Workforce'!H148)</f>
        <v>0</v>
      </c>
      <c r="I150" s="631">
        <f t="shared" ref="I150:I151" si="23">SUM(F150:G150)</f>
        <v>212</v>
      </c>
      <c r="J150" s="415" t="s">
        <v>23</v>
      </c>
      <c r="K150" s="415" t="s">
        <v>23</v>
      </c>
      <c r="L150" s="415" t="s">
        <v>23</v>
      </c>
      <c r="M150" s="415" t="s">
        <v>23</v>
      </c>
      <c r="N150" s="415" t="s">
        <v>23</v>
      </c>
      <c r="O150" s="415" t="s">
        <v>23</v>
      </c>
      <c r="P150" s="415" t="s">
        <v>23</v>
      </c>
      <c r="Q150" s="415" t="s">
        <v>23</v>
      </c>
      <c r="R150" s="415" t="s">
        <v>23</v>
      </c>
      <c r="S150" s="415" t="s">
        <v>23</v>
      </c>
      <c r="T150" s="415" t="s">
        <v>23</v>
      </c>
      <c r="U150" s="415" t="s">
        <v>23</v>
      </c>
      <c r="V150" s="415" t="s">
        <v>23</v>
      </c>
      <c r="W150" s="415" t="s">
        <v>23</v>
      </c>
      <c r="X150" s="415" t="s">
        <v>23</v>
      </c>
      <c r="Y150" s="415" t="s">
        <v>23</v>
      </c>
      <c r="Z150" s="415" t="s">
        <v>23</v>
      </c>
      <c r="AA150" s="415" t="s">
        <v>23</v>
      </c>
    </row>
    <row r="151" spans="2:27" ht="26.85" customHeight="1">
      <c r="B151" s="223" t="s">
        <v>153</v>
      </c>
      <c r="C151" s="223"/>
      <c r="D151" s="223" t="s">
        <v>25</v>
      </c>
      <c r="E151" s="223"/>
      <c r="F151" s="629">
        <f>SUM('Ausgrid Workforce'!F145,'PLUS ES Workforce'!F149)</f>
        <v>34</v>
      </c>
      <c r="G151" s="629">
        <f>SUM('Ausgrid Workforce'!G145,'PLUS ES Workforce'!G149)</f>
        <v>176</v>
      </c>
      <c r="H151" s="629">
        <f>SUM('Ausgrid Workforce'!H145,'PLUS ES Workforce'!H149)</f>
        <v>0</v>
      </c>
      <c r="I151" s="631">
        <f t="shared" si="23"/>
        <v>210</v>
      </c>
      <c r="J151" s="415" t="s">
        <v>23</v>
      </c>
      <c r="K151" s="415" t="s">
        <v>23</v>
      </c>
      <c r="L151" s="415" t="s">
        <v>23</v>
      </c>
      <c r="M151" s="415" t="s">
        <v>23</v>
      </c>
      <c r="N151" s="415" t="s">
        <v>23</v>
      </c>
      <c r="O151" s="415" t="s">
        <v>23</v>
      </c>
      <c r="P151" s="415" t="s">
        <v>23</v>
      </c>
      <c r="Q151" s="415" t="s">
        <v>23</v>
      </c>
      <c r="R151" s="415" t="s">
        <v>23</v>
      </c>
      <c r="S151" s="415" t="s">
        <v>23</v>
      </c>
      <c r="T151" s="415" t="s">
        <v>23</v>
      </c>
      <c r="U151" s="415" t="s">
        <v>23</v>
      </c>
      <c r="V151" s="415" t="s">
        <v>23</v>
      </c>
      <c r="W151" s="415" t="s">
        <v>23</v>
      </c>
      <c r="X151" s="415" t="s">
        <v>23</v>
      </c>
      <c r="Y151" s="415" t="s">
        <v>23</v>
      </c>
      <c r="Z151" s="415" t="s">
        <v>23</v>
      </c>
      <c r="AA151" s="415" t="s">
        <v>23</v>
      </c>
    </row>
    <row r="152" spans="2:27" ht="26.85" customHeight="1">
      <c r="B152" s="223" t="s">
        <v>154</v>
      </c>
      <c r="C152" s="223"/>
      <c r="D152" s="223" t="s">
        <v>25</v>
      </c>
      <c r="E152" s="223"/>
      <c r="F152" s="303">
        <v>31</v>
      </c>
      <c r="G152" s="303">
        <v>162</v>
      </c>
      <c r="H152" s="303">
        <v>0</v>
      </c>
      <c r="I152" s="631">
        <f>SUM(F152:G152)</f>
        <v>193</v>
      </c>
      <c r="J152" s="415" t="s">
        <v>23</v>
      </c>
      <c r="K152" s="415" t="s">
        <v>23</v>
      </c>
      <c r="L152" s="415" t="s">
        <v>23</v>
      </c>
      <c r="M152" s="415" t="s">
        <v>23</v>
      </c>
      <c r="N152" s="415" t="s">
        <v>23</v>
      </c>
      <c r="O152" s="415" t="s">
        <v>23</v>
      </c>
      <c r="P152" s="415" t="s">
        <v>23</v>
      </c>
      <c r="Q152" s="415" t="s">
        <v>23</v>
      </c>
      <c r="R152" s="415" t="s">
        <v>23</v>
      </c>
      <c r="S152" s="415" t="s">
        <v>23</v>
      </c>
      <c r="T152" s="415" t="s">
        <v>23</v>
      </c>
      <c r="U152" s="415" t="s">
        <v>23</v>
      </c>
      <c r="V152" s="415" t="s">
        <v>23</v>
      </c>
      <c r="W152" s="415" t="s">
        <v>23</v>
      </c>
      <c r="X152" s="415" t="s">
        <v>23</v>
      </c>
      <c r="Y152" s="415" t="s">
        <v>23</v>
      </c>
      <c r="Z152" s="415" t="s">
        <v>23</v>
      </c>
      <c r="AA152" s="415" t="s">
        <v>23</v>
      </c>
    </row>
    <row r="153" spans="2:27" ht="39.6" customHeight="1">
      <c r="B153" s="281" t="s">
        <v>155</v>
      </c>
      <c r="C153" s="223"/>
      <c r="D153" s="223" t="s">
        <v>31</v>
      </c>
      <c r="E153" s="223"/>
      <c r="F153" s="576">
        <v>0.91176470588235292</v>
      </c>
      <c r="G153" s="576">
        <v>0.94186046511627908</v>
      </c>
      <c r="H153" s="632" t="s">
        <v>23</v>
      </c>
      <c r="I153" s="633">
        <v>0.93689320388349517</v>
      </c>
      <c r="J153" s="415" t="s">
        <v>23</v>
      </c>
      <c r="K153" s="415" t="s">
        <v>23</v>
      </c>
      <c r="L153" s="415" t="s">
        <v>23</v>
      </c>
      <c r="M153" s="415" t="s">
        <v>23</v>
      </c>
      <c r="N153" s="415" t="s">
        <v>23</v>
      </c>
      <c r="O153" s="415" t="s">
        <v>23</v>
      </c>
      <c r="P153" s="415" t="s">
        <v>23</v>
      </c>
      <c r="Q153" s="415" t="s">
        <v>23</v>
      </c>
      <c r="R153" s="415" t="s">
        <v>23</v>
      </c>
      <c r="S153" s="415" t="s">
        <v>23</v>
      </c>
      <c r="T153" s="415" t="s">
        <v>23</v>
      </c>
      <c r="U153" s="415" t="s">
        <v>23</v>
      </c>
      <c r="V153" s="415" t="s">
        <v>23</v>
      </c>
      <c r="W153" s="415" t="s">
        <v>23</v>
      </c>
      <c r="X153" s="415" t="s">
        <v>23</v>
      </c>
      <c r="Y153" s="415" t="s">
        <v>23</v>
      </c>
      <c r="Z153" s="415" t="s">
        <v>23</v>
      </c>
      <c r="AA153" s="415" t="s">
        <v>23</v>
      </c>
    </row>
    <row r="154" spans="2:27" ht="50.1" customHeight="1">
      <c r="B154" s="326"/>
      <c r="C154" s="326"/>
      <c r="D154" s="10"/>
      <c r="E154" s="10"/>
      <c r="F154" s="339"/>
      <c r="G154" s="339"/>
      <c r="H154" s="339"/>
      <c r="I154" s="340"/>
      <c r="J154" s="11"/>
      <c r="K154" s="11"/>
      <c r="L154" s="11"/>
      <c r="M154" s="11"/>
      <c r="N154" s="11"/>
      <c r="O154" s="11"/>
      <c r="P154" s="11"/>
      <c r="Q154" s="11"/>
      <c r="R154" s="11"/>
      <c r="S154" s="11"/>
      <c r="T154" s="11"/>
      <c r="U154" s="11"/>
      <c r="V154" s="11"/>
      <c r="W154" s="11"/>
      <c r="X154" s="11"/>
      <c r="Y154" s="11"/>
      <c r="Z154" s="11"/>
      <c r="AA154" s="11"/>
    </row>
    <row r="155" spans="2:27" ht="26.85" customHeight="1">
      <c r="B155" s="6" t="s">
        <v>156</v>
      </c>
      <c r="C155" s="6"/>
      <c r="D155" s="7" t="s">
        <v>10</v>
      </c>
      <c r="E155" s="7"/>
      <c r="F155" s="840" t="s">
        <v>11</v>
      </c>
      <c r="G155" s="840"/>
      <c r="H155" s="840"/>
      <c r="I155" s="840"/>
      <c r="J155" s="831" t="s">
        <v>12</v>
      </c>
      <c r="K155" s="831"/>
      <c r="L155" s="831"/>
      <c r="M155" s="831" t="s">
        <v>13</v>
      </c>
      <c r="N155" s="831"/>
      <c r="O155" s="831"/>
      <c r="P155" s="831" t="s">
        <v>14</v>
      </c>
      <c r="Q155" s="831"/>
      <c r="R155" s="831"/>
      <c r="S155" s="831" t="s">
        <v>15</v>
      </c>
      <c r="T155" s="831"/>
      <c r="U155" s="831"/>
      <c r="V155" s="831" t="s">
        <v>16</v>
      </c>
      <c r="W155" s="831"/>
      <c r="X155" s="831"/>
      <c r="Y155" s="831" t="s">
        <v>17</v>
      </c>
      <c r="Z155" s="831"/>
      <c r="AA155" s="831"/>
    </row>
    <row r="156" spans="2:27" ht="26.85" customHeight="1">
      <c r="B156" s="210" t="s">
        <v>141</v>
      </c>
      <c r="C156" s="210"/>
      <c r="D156" s="327" t="s">
        <v>31</v>
      </c>
      <c r="E156" s="327"/>
      <c r="F156" s="835">
        <v>3.5999999999999997E-2</v>
      </c>
      <c r="G156" s="835"/>
      <c r="H156" s="835"/>
      <c r="I156" s="835"/>
      <c r="J156" s="829" t="s">
        <v>23</v>
      </c>
      <c r="K156" s="829"/>
      <c r="L156" s="829"/>
      <c r="M156" s="829" t="s">
        <v>23</v>
      </c>
      <c r="N156" s="829"/>
      <c r="O156" s="829"/>
      <c r="P156" s="829" t="s">
        <v>23</v>
      </c>
      <c r="Q156" s="829"/>
      <c r="R156" s="829"/>
      <c r="S156" s="829" t="s">
        <v>23</v>
      </c>
      <c r="T156" s="829"/>
      <c r="U156" s="829"/>
      <c r="V156" s="829" t="s">
        <v>23</v>
      </c>
      <c r="W156" s="829"/>
      <c r="X156" s="829"/>
      <c r="Y156" s="829" t="s">
        <v>23</v>
      </c>
      <c r="Z156" s="829"/>
      <c r="AA156" s="829"/>
    </row>
    <row r="157" spans="2:27" ht="26.85" customHeight="1">
      <c r="B157" s="210" t="s">
        <v>142</v>
      </c>
      <c r="C157" s="210"/>
      <c r="D157" s="327" t="s">
        <v>31</v>
      </c>
      <c r="E157" s="327"/>
      <c r="F157" s="835">
        <v>0.12570000000000001</v>
      </c>
      <c r="G157" s="835"/>
      <c r="H157" s="835"/>
      <c r="I157" s="835"/>
      <c r="J157" s="829" t="s">
        <v>23</v>
      </c>
      <c r="K157" s="829"/>
      <c r="L157" s="829"/>
      <c r="M157" s="829" t="s">
        <v>23</v>
      </c>
      <c r="N157" s="829"/>
      <c r="O157" s="829"/>
      <c r="P157" s="829" t="s">
        <v>23</v>
      </c>
      <c r="Q157" s="829"/>
      <c r="R157" s="829"/>
      <c r="S157" s="829" t="s">
        <v>23</v>
      </c>
      <c r="T157" s="829"/>
      <c r="U157" s="829"/>
      <c r="V157" s="829" t="s">
        <v>23</v>
      </c>
      <c r="W157" s="829"/>
      <c r="X157" s="829"/>
      <c r="Y157" s="829" t="s">
        <v>23</v>
      </c>
      <c r="Z157" s="829"/>
      <c r="AA157" s="829"/>
    </row>
    <row r="158" spans="2:27" ht="26.85" customHeight="1">
      <c r="B158" s="210" t="s">
        <v>143</v>
      </c>
      <c r="C158" s="210"/>
      <c r="D158" s="327" t="s">
        <v>31</v>
      </c>
      <c r="E158" s="327"/>
      <c r="F158" s="835">
        <v>0.34139999999999998</v>
      </c>
      <c r="G158" s="835"/>
      <c r="H158" s="835"/>
      <c r="I158" s="835"/>
      <c r="J158" s="829" t="s">
        <v>23</v>
      </c>
      <c r="K158" s="829"/>
      <c r="L158" s="829"/>
      <c r="M158" s="829" t="s">
        <v>23</v>
      </c>
      <c r="N158" s="829"/>
      <c r="O158" s="829"/>
      <c r="P158" s="829" t="s">
        <v>23</v>
      </c>
      <c r="Q158" s="829"/>
      <c r="R158" s="829"/>
      <c r="S158" s="829" t="s">
        <v>23</v>
      </c>
      <c r="T158" s="829"/>
      <c r="U158" s="829"/>
      <c r="V158" s="829" t="s">
        <v>23</v>
      </c>
      <c r="W158" s="829"/>
      <c r="X158" s="829"/>
      <c r="Y158" s="829" t="s">
        <v>23</v>
      </c>
      <c r="Z158" s="829"/>
      <c r="AA158" s="829"/>
    </row>
    <row r="159" spans="2:27" ht="26.85" customHeight="1">
      <c r="B159" s="210" t="s">
        <v>144</v>
      </c>
      <c r="C159" s="210"/>
      <c r="D159" s="327" t="s">
        <v>31</v>
      </c>
      <c r="E159" s="327"/>
      <c r="F159" s="847">
        <v>0.31979999999999997</v>
      </c>
      <c r="G159" s="847"/>
      <c r="H159" s="847"/>
      <c r="I159" s="847"/>
      <c r="J159" s="829" t="s">
        <v>23</v>
      </c>
      <c r="K159" s="829"/>
      <c r="L159" s="829"/>
      <c r="M159" s="829" t="s">
        <v>23</v>
      </c>
      <c r="N159" s="829"/>
      <c r="O159" s="829"/>
      <c r="P159" s="829" t="s">
        <v>23</v>
      </c>
      <c r="Q159" s="829"/>
      <c r="R159" s="829"/>
      <c r="S159" s="829" t="s">
        <v>23</v>
      </c>
      <c r="T159" s="829"/>
      <c r="U159" s="829"/>
      <c r="V159" s="829" t="s">
        <v>23</v>
      </c>
      <c r="W159" s="829"/>
      <c r="X159" s="829"/>
      <c r="Y159" s="829" t="s">
        <v>23</v>
      </c>
      <c r="Z159" s="829"/>
      <c r="AA159" s="829"/>
    </row>
    <row r="160" spans="2:27" ht="26.85" customHeight="1">
      <c r="B160" s="210" t="s">
        <v>145</v>
      </c>
      <c r="C160" s="210"/>
      <c r="D160" s="327" t="s">
        <v>31</v>
      </c>
      <c r="E160" s="327"/>
      <c r="F160" s="835">
        <v>0.15720000000000001</v>
      </c>
      <c r="G160" s="835"/>
      <c r="H160" s="835"/>
      <c r="I160" s="835"/>
      <c r="J160" s="829" t="s">
        <v>23</v>
      </c>
      <c r="K160" s="829"/>
      <c r="L160" s="829"/>
      <c r="M160" s="829" t="s">
        <v>23</v>
      </c>
      <c r="N160" s="829"/>
      <c r="O160" s="829"/>
      <c r="P160" s="829" t="s">
        <v>23</v>
      </c>
      <c r="Q160" s="829"/>
      <c r="R160" s="829"/>
      <c r="S160" s="829" t="s">
        <v>23</v>
      </c>
      <c r="T160" s="829"/>
      <c r="U160" s="829"/>
      <c r="V160" s="829" t="s">
        <v>23</v>
      </c>
      <c r="W160" s="829"/>
      <c r="X160" s="829"/>
      <c r="Y160" s="829" t="s">
        <v>23</v>
      </c>
      <c r="Z160" s="829"/>
      <c r="AA160" s="829"/>
    </row>
    <row r="161" spans="2:27" ht="26.85" customHeight="1">
      <c r="B161" s="210" t="s">
        <v>146</v>
      </c>
      <c r="C161" s="210"/>
      <c r="D161" s="327" t="s">
        <v>31</v>
      </c>
      <c r="E161" s="327"/>
      <c r="F161" s="847">
        <v>1.9900000000000001E-2</v>
      </c>
      <c r="G161" s="847"/>
      <c r="H161" s="847"/>
      <c r="I161" s="847"/>
      <c r="J161" s="829" t="s">
        <v>23</v>
      </c>
      <c r="K161" s="829"/>
      <c r="L161" s="829"/>
      <c r="M161" s="829" t="s">
        <v>23</v>
      </c>
      <c r="N161" s="829"/>
      <c r="O161" s="829"/>
      <c r="P161" s="829" t="s">
        <v>23</v>
      </c>
      <c r="Q161" s="829"/>
      <c r="R161" s="829"/>
      <c r="S161" s="829" t="s">
        <v>23</v>
      </c>
      <c r="T161" s="829"/>
      <c r="U161" s="829"/>
      <c r="V161" s="829" t="s">
        <v>23</v>
      </c>
      <c r="W161" s="829"/>
      <c r="X161" s="829"/>
      <c r="Y161" s="829" t="s">
        <v>23</v>
      </c>
      <c r="Z161" s="829"/>
      <c r="AA161" s="829"/>
    </row>
    <row r="162" spans="2:27" ht="50.1" customHeight="1">
      <c r="B162" s="10"/>
      <c r="C162" s="10"/>
      <c r="D162" s="341"/>
      <c r="E162" s="341"/>
      <c r="F162" s="569"/>
      <c r="G162" s="569"/>
      <c r="H162" s="569"/>
      <c r="I162" s="569"/>
      <c r="J162" s="342"/>
      <c r="K162" s="342"/>
      <c r="L162" s="342"/>
      <c r="M162" s="342"/>
      <c r="N162" s="342"/>
      <c r="O162" s="342"/>
      <c r="P162" s="342"/>
      <c r="Q162" s="342"/>
      <c r="R162" s="342"/>
      <c r="S162" s="342"/>
      <c r="T162" s="342"/>
      <c r="U162" s="342"/>
      <c r="V162" s="342"/>
      <c r="W162" s="342"/>
      <c r="X162" s="342"/>
      <c r="Y162" s="342"/>
      <c r="Z162" s="342"/>
      <c r="AA162" s="342"/>
    </row>
    <row r="163" spans="2:27" ht="26.85" customHeight="1">
      <c r="B163" s="6" t="s">
        <v>157</v>
      </c>
      <c r="C163" s="6"/>
      <c r="D163" s="7" t="s">
        <v>10</v>
      </c>
      <c r="E163" s="7"/>
      <c r="F163" s="855" t="s">
        <v>11</v>
      </c>
      <c r="G163" s="855"/>
      <c r="H163" s="855"/>
      <c r="I163" s="855"/>
      <c r="J163" s="831" t="s">
        <v>12</v>
      </c>
      <c r="K163" s="831"/>
      <c r="L163" s="831"/>
      <c r="M163" s="831" t="s">
        <v>13</v>
      </c>
      <c r="N163" s="831"/>
      <c r="O163" s="831"/>
      <c r="P163" s="831" t="s">
        <v>14</v>
      </c>
      <c r="Q163" s="831"/>
      <c r="R163" s="831"/>
      <c r="S163" s="831" t="s">
        <v>15</v>
      </c>
      <c r="T163" s="831"/>
      <c r="U163" s="831"/>
      <c r="V163" s="831" t="s">
        <v>16</v>
      </c>
      <c r="W163" s="831"/>
      <c r="X163" s="831"/>
      <c r="Y163" s="831" t="s">
        <v>17</v>
      </c>
      <c r="Z163" s="831"/>
      <c r="AA163" s="831"/>
    </row>
    <row r="164" spans="2:27" ht="26.85" customHeight="1">
      <c r="B164" s="327" t="s">
        <v>158</v>
      </c>
      <c r="C164" s="327"/>
      <c r="D164" s="210" t="s">
        <v>31</v>
      </c>
      <c r="E164" s="210"/>
      <c r="F164" s="835">
        <v>8.4500000000000006E-2</v>
      </c>
      <c r="G164" s="835"/>
      <c r="H164" s="835"/>
      <c r="I164" s="835"/>
      <c r="J164" s="829" t="s">
        <v>23</v>
      </c>
      <c r="K164" s="829"/>
      <c r="L164" s="829"/>
      <c r="M164" s="829" t="s">
        <v>23</v>
      </c>
      <c r="N164" s="829"/>
      <c r="O164" s="829"/>
      <c r="P164" s="829" t="s">
        <v>23</v>
      </c>
      <c r="Q164" s="829"/>
      <c r="R164" s="829"/>
      <c r="S164" s="829" t="s">
        <v>23</v>
      </c>
      <c r="T164" s="829"/>
      <c r="U164" s="829"/>
      <c r="V164" s="829" t="s">
        <v>23</v>
      </c>
      <c r="W164" s="829"/>
      <c r="X164" s="829"/>
      <c r="Y164" s="829" t="s">
        <v>23</v>
      </c>
      <c r="Z164" s="829"/>
      <c r="AA164" s="829"/>
    </row>
    <row r="165" spans="2:27" ht="26.85" customHeight="1">
      <c r="B165" s="210" t="s">
        <v>159</v>
      </c>
      <c r="C165" s="210"/>
      <c r="D165" s="210" t="s">
        <v>31</v>
      </c>
      <c r="E165" s="210"/>
      <c r="F165" s="835">
        <v>7.8799999999999995E-2</v>
      </c>
      <c r="G165" s="835"/>
      <c r="H165" s="835"/>
      <c r="I165" s="835"/>
      <c r="J165" s="829" t="s">
        <v>23</v>
      </c>
      <c r="K165" s="829"/>
      <c r="L165" s="829"/>
      <c r="M165" s="829" t="s">
        <v>23</v>
      </c>
      <c r="N165" s="829"/>
      <c r="O165" s="829"/>
      <c r="P165" s="829" t="s">
        <v>23</v>
      </c>
      <c r="Q165" s="829"/>
      <c r="R165" s="829"/>
      <c r="S165" s="829" t="s">
        <v>23</v>
      </c>
      <c r="T165" s="829"/>
      <c r="U165" s="829"/>
      <c r="V165" s="829" t="s">
        <v>23</v>
      </c>
      <c r="W165" s="829"/>
      <c r="X165" s="829"/>
      <c r="Y165" s="829" t="s">
        <v>23</v>
      </c>
      <c r="Z165" s="829"/>
      <c r="AA165" s="829"/>
    </row>
    <row r="166" spans="2:27" ht="26.85" customHeight="1">
      <c r="B166" s="210" t="s">
        <v>160</v>
      </c>
      <c r="C166" s="210"/>
      <c r="D166" s="210" t="s">
        <v>31</v>
      </c>
      <c r="E166" s="210"/>
      <c r="F166" s="847">
        <v>9.9599999999999994E-2</v>
      </c>
      <c r="G166" s="847"/>
      <c r="H166" s="847"/>
      <c r="I166" s="847"/>
      <c r="J166" s="829" t="s">
        <v>23</v>
      </c>
      <c r="K166" s="829"/>
      <c r="L166" s="829"/>
      <c r="M166" s="829" t="s">
        <v>23</v>
      </c>
      <c r="N166" s="829"/>
      <c r="O166" s="829"/>
      <c r="P166" s="829" t="s">
        <v>23</v>
      </c>
      <c r="Q166" s="829"/>
      <c r="R166" s="829"/>
      <c r="S166" s="829" t="s">
        <v>23</v>
      </c>
      <c r="T166" s="829"/>
      <c r="U166" s="829"/>
      <c r="V166" s="829" t="s">
        <v>23</v>
      </c>
      <c r="W166" s="829"/>
      <c r="X166" s="829"/>
      <c r="Y166" s="829" t="s">
        <v>23</v>
      </c>
      <c r="Z166" s="829"/>
      <c r="AA166" s="829"/>
    </row>
    <row r="167" spans="2:27" ht="26.85" customHeight="1">
      <c r="B167" s="210" t="s">
        <v>161</v>
      </c>
      <c r="C167" s="210"/>
      <c r="D167" s="210" t="s">
        <v>31</v>
      </c>
      <c r="E167" s="210"/>
      <c r="F167" s="835">
        <v>4.7899999999999998E-2</v>
      </c>
      <c r="G167" s="835"/>
      <c r="H167" s="835"/>
      <c r="I167" s="835"/>
      <c r="J167" s="829" t="s">
        <v>23</v>
      </c>
      <c r="K167" s="829"/>
      <c r="L167" s="829"/>
      <c r="M167" s="829" t="s">
        <v>23</v>
      </c>
      <c r="N167" s="829"/>
      <c r="O167" s="829"/>
      <c r="P167" s="829" t="s">
        <v>23</v>
      </c>
      <c r="Q167" s="829"/>
      <c r="R167" s="829"/>
      <c r="S167" s="829" t="s">
        <v>23</v>
      </c>
      <c r="T167" s="829"/>
      <c r="U167" s="829"/>
      <c r="V167" s="829" t="s">
        <v>23</v>
      </c>
      <c r="W167" s="829"/>
      <c r="X167" s="829"/>
      <c r="Y167" s="829" t="s">
        <v>23</v>
      </c>
      <c r="Z167" s="829"/>
      <c r="AA167" s="829"/>
    </row>
    <row r="168" spans="2:27" ht="26.85" customHeight="1">
      <c r="B168" s="210" t="s">
        <v>162</v>
      </c>
      <c r="C168" s="210"/>
      <c r="D168" s="210" t="s">
        <v>31</v>
      </c>
      <c r="E168" s="210"/>
      <c r="F168" s="835">
        <v>0.42049999999999998</v>
      </c>
      <c r="G168" s="835"/>
      <c r="H168" s="835"/>
      <c r="I168" s="835"/>
      <c r="J168" s="829" t="s">
        <v>23</v>
      </c>
      <c r="K168" s="829"/>
      <c r="L168" s="829"/>
      <c r="M168" s="829" t="s">
        <v>23</v>
      </c>
      <c r="N168" s="829"/>
      <c r="O168" s="829"/>
      <c r="P168" s="829" t="s">
        <v>23</v>
      </c>
      <c r="Q168" s="829"/>
      <c r="R168" s="829"/>
      <c r="S168" s="829" t="s">
        <v>23</v>
      </c>
      <c r="T168" s="829"/>
      <c r="U168" s="829"/>
      <c r="V168" s="829" t="s">
        <v>23</v>
      </c>
      <c r="W168" s="829"/>
      <c r="X168" s="829"/>
      <c r="Y168" s="829" t="s">
        <v>23</v>
      </c>
      <c r="Z168" s="829"/>
      <c r="AA168" s="829"/>
    </row>
    <row r="169" spans="2:27" ht="26.85" customHeight="1">
      <c r="B169" s="210" t="s">
        <v>163</v>
      </c>
      <c r="C169" s="210"/>
      <c r="D169" s="210" t="s">
        <v>31</v>
      </c>
      <c r="E169" s="210"/>
      <c r="F169" s="835">
        <v>0.26869999999999999</v>
      </c>
      <c r="G169" s="835"/>
      <c r="H169" s="835"/>
      <c r="I169" s="835"/>
      <c r="J169" s="829" t="s">
        <v>23</v>
      </c>
      <c r="K169" s="829"/>
      <c r="L169" s="829"/>
      <c r="M169" s="829" t="s">
        <v>23</v>
      </c>
      <c r="N169" s="829"/>
      <c r="O169" s="829"/>
      <c r="P169" s="829" t="s">
        <v>23</v>
      </c>
      <c r="Q169" s="829"/>
      <c r="R169" s="829"/>
      <c r="S169" s="829" t="s">
        <v>23</v>
      </c>
      <c r="T169" s="829"/>
      <c r="U169" s="829"/>
      <c r="V169" s="829" t="s">
        <v>23</v>
      </c>
      <c r="W169" s="829"/>
      <c r="X169" s="829"/>
      <c r="Y169" s="829" t="s">
        <v>23</v>
      </c>
      <c r="Z169" s="829"/>
      <c r="AA169" s="829"/>
    </row>
    <row r="170" spans="2:27" ht="50.1" customHeight="1">
      <c r="B170" s="343"/>
      <c r="C170" s="343"/>
      <c r="F170" s="695"/>
      <c r="G170" s="44"/>
      <c r="H170" s="44"/>
      <c r="I170" s="44"/>
      <c r="J170" s="342"/>
      <c r="K170" s="342"/>
      <c r="L170" s="342"/>
      <c r="M170" s="342"/>
      <c r="N170" s="342"/>
      <c r="O170" s="342"/>
      <c r="P170" s="342"/>
      <c r="Q170" s="342"/>
      <c r="R170" s="342"/>
      <c r="S170" s="342"/>
      <c r="T170" s="342"/>
      <c r="U170" s="342"/>
      <c r="V170" s="342"/>
      <c r="W170" s="342"/>
      <c r="X170" s="342"/>
      <c r="Y170" s="342"/>
      <c r="Z170" s="342"/>
      <c r="AA170" s="342"/>
    </row>
    <row r="171" spans="2:27" ht="26.85" customHeight="1">
      <c r="B171" s="6" t="s">
        <v>102</v>
      </c>
      <c r="C171" s="6"/>
      <c r="D171" s="7" t="s">
        <v>10</v>
      </c>
      <c r="E171" s="7"/>
      <c r="F171" s="840" t="s">
        <v>11</v>
      </c>
      <c r="G171" s="840"/>
      <c r="H171" s="840"/>
      <c r="I171" s="840"/>
      <c r="J171" s="831" t="s">
        <v>12</v>
      </c>
      <c r="K171" s="831"/>
      <c r="L171" s="831"/>
      <c r="M171" s="831" t="s">
        <v>13</v>
      </c>
      <c r="N171" s="831"/>
      <c r="O171" s="831"/>
      <c r="P171" s="831" t="s">
        <v>14</v>
      </c>
      <c r="Q171" s="831"/>
      <c r="R171" s="831"/>
      <c r="S171" s="831" t="s">
        <v>15</v>
      </c>
      <c r="T171" s="831"/>
      <c r="U171" s="831"/>
      <c r="V171" s="831" t="s">
        <v>16</v>
      </c>
      <c r="W171" s="831"/>
      <c r="X171" s="831"/>
      <c r="Y171" s="831" t="s">
        <v>17</v>
      </c>
      <c r="Z171" s="831"/>
      <c r="AA171" s="831"/>
    </row>
    <row r="172" spans="2:27" ht="26.85" customHeight="1">
      <c r="B172" s="327" t="s">
        <v>147</v>
      </c>
      <c r="C172" s="327"/>
      <c r="D172" s="210" t="s">
        <v>25</v>
      </c>
      <c r="E172" s="210"/>
      <c r="F172" s="849">
        <v>24</v>
      </c>
      <c r="G172" s="849"/>
      <c r="H172" s="849"/>
      <c r="I172" s="849"/>
      <c r="J172" s="829" t="s">
        <v>23</v>
      </c>
      <c r="K172" s="829"/>
      <c r="L172" s="829"/>
      <c r="M172" s="829" t="s">
        <v>23</v>
      </c>
      <c r="N172" s="829"/>
      <c r="O172" s="829"/>
      <c r="P172" s="829" t="s">
        <v>23</v>
      </c>
      <c r="Q172" s="829"/>
      <c r="R172" s="829"/>
      <c r="S172" s="829" t="s">
        <v>23</v>
      </c>
      <c r="T172" s="829"/>
      <c r="U172" s="829"/>
      <c r="V172" s="829" t="s">
        <v>23</v>
      </c>
      <c r="W172" s="829"/>
      <c r="X172" s="829"/>
      <c r="Y172" s="829" t="s">
        <v>23</v>
      </c>
      <c r="Z172" s="829"/>
      <c r="AA172" s="829"/>
    </row>
    <row r="173" spans="2:27" ht="26.85" customHeight="1">
      <c r="B173" s="272" t="s">
        <v>164</v>
      </c>
      <c r="C173" s="260"/>
      <c r="D173" s="210" t="s">
        <v>31</v>
      </c>
      <c r="E173" s="210"/>
      <c r="F173" s="848">
        <f>107/3055.3333</f>
        <v>3.5020729162347039E-2</v>
      </c>
      <c r="G173" s="848"/>
      <c r="H173" s="848"/>
      <c r="I173" s="848"/>
      <c r="J173" s="829" t="s">
        <v>23</v>
      </c>
      <c r="K173" s="829"/>
      <c r="L173" s="829"/>
      <c r="M173" s="829" t="s">
        <v>23</v>
      </c>
      <c r="N173" s="829"/>
      <c r="O173" s="829"/>
      <c r="P173" s="829" t="s">
        <v>23</v>
      </c>
      <c r="Q173" s="829"/>
      <c r="R173" s="829"/>
      <c r="S173" s="829" t="s">
        <v>23</v>
      </c>
      <c r="T173" s="829"/>
      <c r="U173" s="829"/>
      <c r="V173" s="829" t="s">
        <v>23</v>
      </c>
      <c r="W173" s="829"/>
      <c r="X173" s="829"/>
      <c r="Y173" s="829" t="s">
        <v>23</v>
      </c>
      <c r="Z173" s="829"/>
      <c r="AA173" s="829"/>
    </row>
    <row r="174" spans="2:27" ht="50.1" customHeight="1">
      <c r="B174" s="341"/>
      <c r="C174" s="341"/>
      <c r="F174" s="44"/>
      <c r="G174" s="44"/>
      <c r="H174" s="44"/>
      <c r="I174" s="44"/>
      <c r="J174" s="342"/>
      <c r="K174" s="342"/>
      <c r="L174" s="342"/>
      <c r="M174" s="342"/>
      <c r="N174" s="342"/>
      <c r="O174" s="342"/>
      <c r="P174" s="342"/>
      <c r="Q174" s="342"/>
      <c r="R174" s="342"/>
      <c r="S174" s="342"/>
      <c r="T174" s="342"/>
      <c r="U174" s="342"/>
      <c r="V174" s="342"/>
      <c r="W174" s="342"/>
      <c r="X174" s="342"/>
      <c r="Y174" s="342"/>
      <c r="Z174" s="342"/>
      <c r="AA174" s="342"/>
    </row>
    <row r="175" spans="2:27" ht="26.85" customHeight="1">
      <c r="B175" s="6" t="s">
        <v>165</v>
      </c>
      <c r="C175" s="6"/>
      <c r="D175" s="7" t="s">
        <v>10</v>
      </c>
      <c r="E175" s="7"/>
      <c r="F175" s="840" t="s">
        <v>11</v>
      </c>
      <c r="G175" s="840"/>
      <c r="H175" s="840"/>
      <c r="I175" s="840"/>
      <c r="J175" s="831" t="s">
        <v>12</v>
      </c>
      <c r="K175" s="831"/>
      <c r="L175" s="831"/>
      <c r="M175" s="831" t="s">
        <v>13</v>
      </c>
      <c r="N175" s="831"/>
      <c r="O175" s="831"/>
      <c r="P175" s="831" t="s">
        <v>14</v>
      </c>
      <c r="Q175" s="831"/>
      <c r="R175" s="831"/>
      <c r="S175" s="831" t="s">
        <v>15</v>
      </c>
      <c r="T175" s="831"/>
      <c r="U175" s="831"/>
      <c r="V175" s="831" t="s">
        <v>16</v>
      </c>
      <c r="W175" s="831"/>
      <c r="X175" s="831"/>
      <c r="Y175" s="831" t="s">
        <v>17</v>
      </c>
      <c r="Z175" s="831"/>
      <c r="AA175" s="831"/>
    </row>
    <row r="176" spans="2:27" ht="30.75" customHeight="1">
      <c r="B176" s="289" t="s">
        <v>166</v>
      </c>
      <c r="C176" s="289"/>
      <c r="D176" s="327" t="s">
        <v>25</v>
      </c>
      <c r="E176" s="327"/>
      <c r="F176" s="849">
        <f>SUM('Ausgrid Workforce'!F170:I170,'PLUS ES Workforce'!F174:I174)</f>
        <v>64</v>
      </c>
      <c r="G176" s="849" t="s">
        <v>23</v>
      </c>
      <c r="H176" s="849"/>
      <c r="I176" s="849"/>
      <c r="J176" s="829">
        <f>SUM('Ausgrid Workforce'!J170:L170,'PLUS ES Workforce'!J174:L174)</f>
        <v>51</v>
      </c>
      <c r="K176" s="829"/>
      <c r="L176" s="829"/>
      <c r="M176" s="829">
        <f>SUM('Ausgrid Workforce'!M170:O170,'PLUS ES Workforce'!M174:O174)</f>
        <v>42</v>
      </c>
      <c r="N176" s="829"/>
      <c r="O176" s="829"/>
      <c r="P176" s="829">
        <f>SUM('Ausgrid Workforce'!P170:R170,'PLUS ES Workforce'!P174:R174)</f>
        <v>45</v>
      </c>
      <c r="Q176" s="829"/>
      <c r="R176" s="829"/>
      <c r="S176" s="829">
        <f>SUM('Ausgrid Workforce'!S170:U170,'PLUS ES Workforce'!S174:U174)</f>
        <v>50</v>
      </c>
      <c r="T176" s="829"/>
      <c r="U176" s="829"/>
      <c r="V176" s="829">
        <f>SUM('Ausgrid Workforce'!V170:X170,'PLUS ES Workforce'!V174:X174)</f>
        <v>61</v>
      </c>
      <c r="W176" s="829"/>
      <c r="X176" s="829"/>
      <c r="Y176" s="829">
        <f>SUM('Ausgrid Workforce'!Y170:AA170,'PLUS ES Workforce'!Y174:AA174)</f>
        <v>24</v>
      </c>
      <c r="Z176" s="829"/>
      <c r="AA176" s="829"/>
    </row>
    <row r="177" spans="2:213" ht="50.1" customHeight="1">
      <c r="B177" s="344"/>
      <c r="C177" s="344"/>
      <c r="D177" s="341"/>
      <c r="E177" s="341"/>
      <c r="F177" s="44"/>
      <c r="G177" s="44"/>
      <c r="H177" s="44"/>
      <c r="I177" s="44"/>
      <c r="J177" s="12"/>
      <c r="K177" s="12"/>
      <c r="L177" s="12"/>
      <c r="M177" s="12"/>
      <c r="N177" s="12"/>
      <c r="O177" s="12"/>
      <c r="P177" s="12"/>
      <c r="Q177" s="12"/>
      <c r="R177" s="12"/>
      <c r="S177" s="12"/>
      <c r="T177" s="12"/>
      <c r="U177" s="12"/>
      <c r="V177" s="12"/>
      <c r="W177" s="12"/>
      <c r="X177" s="12"/>
      <c r="Y177" s="12"/>
      <c r="Z177" s="12"/>
      <c r="AA177" s="12"/>
    </row>
    <row r="178" spans="2:213" ht="26.85" customHeight="1">
      <c r="B178" s="6" t="s">
        <v>167</v>
      </c>
      <c r="C178" s="6"/>
      <c r="D178" s="7" t="s">
        <v>10</v>
      </c>
      <c r="E178" s="7"/>
      <c r="F178" s="840" t="s">
        <v>11</v>
      </c>
      <c r="G178" s="840"/>
      <c r="H178" s="840"/>
      <c r="I178" s="840"/>
      <c r="J178" s="831" t="s">
        <v>12</v>
      </c>
      <c r="K178" s="831"/>
      <c r="L178" s="831"/>
      <c r="M178" s="831" t="s">
        <v>13</v>
      </c>
      <c r="N178" s="831"/>
      <c r="O178" s="831"/>
      <c r="P178" s="831" t="s">
        <v>14</v>
      </c>
      <c r="Q178" s="831"/>
      <c r="R178" s="831"/>
      <c r="S178" s="831" t="s">
        <v>15</v>
      </c>
      <c r="T178" s="831"/>
      <c r="U178" s="831"/>
      <c r="V178" s="831" t="s">
        <v>16</v>
      </c>
      <c r="W178" s="831"/>
      <c r="X178" s="831"/>
      <c r="Y178" s="831" t="s">
        <v>17</v>
      </c>
      <c r="Z178" s="831"/>
      <c r="AA178" s="831"/>
    </row>
    <row r="179" spans="2:213" ht="34.35" customHeight="1">
      <c r="B179" s="289" t="s">
        <v>168</v>
      </c>
      <c r="C179" s="289"/>
      <c r="D179" s="327" t="s">
        <v>25</v>
      </c>
      <c r="E179" s="327"/>
      <c r="F179" s="849">
        <f>'Ausgrid Workforce'!F173</f>
        <v>28</v>
      </c>
      <c r="G179" s="849"/>
      <c r="H179" s="849"/>
      <c r="I179" s="849"/>
      <c r="J179" s="829">
        <f>SUM('Ausgrid Workforce'!J173:L173,'PLUS ES Workforce'!J177:L177)</f>
        <v>25</v>
      </c>
      <c r="K179" s="829"/>
      <c r="L179" s="829"/>
      <c r="M179" s="829">
        <f>SUM('Ausgrid Workforce'!M173:O173,'PLUS ES Workforce'!M177:O177)</f>
        <v>25</v>
      </c>
      <c r="N179" s="829"/>
      <c r="O179" s="829"/>
      <c r="P179" s="829">
        <f>SUM('Ausgrid Workforce'!P173:R173,'PLUS ES Workforce'!P177:R177)</f>
        <v>27</v>
      </c>
      <c r="Q179" s="829"/>
      <c r="R179" s="829"/>
      <c r="S179" s="829">
        <f>SUM('Ausgrid Workforce'!S173:U173,'PLUS ES Workforce'!S177:U177)</f>
        <v>35</v>
      </c>
      <c r="T179" s="829"/>
      <c r="U179" s="829"/>
      <c r="V179" s="829">
        <f>SUM('Ausgrid Workforce'!V173:X173,'PLUS ES Workforce'!V177:X177)</f>
        <v>41</v>
      </c>
      <c r="W179" s="829"/>
      <c r="X179" s="829"/>
      <c r="Y179" s="829">
        <f>SUM('Ausgrid Workforce'!Y173:AA173,'PLUS ES Workforce'!Y177:AA177)</f>
        <v>47</v>
      </c>
      <c r="Z179" s="829"/>
      <c r="AA179" s="829"/>
    </row>
    <row r="180" spans="2:213" ht="50.1" customHeight="1">
      <c r="F180" s="44"/>
      <c r="G180" s="44"/>
      <c r="H180" s="44"/>
      <c r="I180" s="44"/>
      <c r="J180" s="12"/>
      <c r="K180" s="12"/>
      <c r="L180" s="12"/>
      <c r="M180" s="12"/>
      <c r="N180" s="12"/>
      <c r="O180" s="12"/>
      <c r="P180" s="12"/>
      <c r="Q180" s="12"/>
      <c r="R180" s="12"/>
      <c r="S180" s="12"/>
      <c r="T180" s="12"/>
      <c r="U180" s="12"/>
      <c r="V180" s="12"/>
      <c r="W180" s="12"/>
      <c r="X180" s="12"/>
      <c r="Y180" s="12"/>
      <c r="Z180" s="12"/>
      <c r="AA180" s="12"/>
    </row>
    <row r="181" spans="2:213" ht="26.85" customHeight="1">
      <c r="B181" s="6" t="s">
        <v>169</v>
      </c>
      <c r="C181" s="6"/>
      <c r="D181" s="7" t="s">
        <v>10</v>
      </c>
      <c r="E181" s="295"/>
      <c r="F181" s="840" t="s">
        <v>11</v>
      </c>
      <c r="G181" s="840"/>
      <c r="H181" s="840"/>
      <c r="I181" s="840"/>
      <c r="J181" s="831" t="s">
        <v>12</v>
      </c>
      <c r="K181" s="831"/>
      <c r="L181" s="831"/>
      <c r="M181" s="831" t="s">
        <v>13</v>
      </c>
      <c r="N181" s="831"/>
      <c r="O181" s="831"/>
      <c r="P181" s="831" t="s">
        <v>14</v>
      </c>
      <c r="Q181" s="831"/>
      <c r="R181" s="831"/>
      <c r="S181" s="831" t="s">
        <v>15</v>
      </c>
      <c r="T181" s="831"/>
      <c r="U181" s="831"/>
      <c r="V181" s="831" t="s">
        <v>16</v>
      </c>
      <c r="W181" s="831"/>
      <c r="X181" s="831"/>
      <c r="Y181" s="831" t="s">
        <v>17</v>
      </c>
      <c r="Z181" s="831"/>
      <c r="AA181" s="831"/>
    </row>
    <row r="182" spans="2:213" ht="26.85" customHeight="1">
      <c r="B182" s="223" t="s">
        <v>170</v>
      </c>
      <c r="C182" s="223"/>
      <c r="D182" s="210" t="s">
        <v>25</v>
      </c>
      <c r="E182" s="210"/>
      <c r="F182" s="850">
        <f>SUM('Ausgrid Workforce'!F176:I176,'PLUS ES Workforce'!F180:I180)</f>
        <v>70</v>
      </c>
      <c r="G182" s="850"/>
      <c r="H182" s="850"/>
      <c r="I182" s="850"/>
      <c r="J182" s="833">
        <f>SUM('Ausgrid Workforce'!J176:L176,'PLUS ES Workforce'!J180:L180)</f>
        <v>73</v>
      </c>
      <c r="K182" s="833"/>
      <c r="L182" s="833"/>
      <c r="M182" s="833">
        <f>SUM('Ausgrid Workforce'!M176:O176,'PLUS ES Workforce'!M180:O180)</f>
        <v>0</v>
      </c>
      <c r="N182" s="833"/>
      <c r="O182" s="833"/>
      <c r="P182" s="833">
        <f>SUM('Ausgrid Workforce'!P176:R176,'PLUS ES Workforce'!P180:R180)</f>
        <v>0</v>
      </c>
      <c r="Q182" s="833"/>
      <c r="R182" s="833"/>
      <c r="S182" s="833">
        <f>SUM('Ausgrid Workforce'!S176:U176,'PLUS ES Workforce'!S180:U180)</f>
        <v>0</v>
      </c>
      <c r="T182" s="833"/>
      <c r="U182" s="833"/>
      <c r="V182" s="833">
        <f>SUM('Ausgrid Workforce'!V176:X176,'PLUS ES Workforce'!V180:X180)</f>
        <v>0</v>
      </c>
      <c r="W182" s="833"/>
      <c r="X182" s="833"/>
      <c r="Y182" s="833">
        <f>SUM('Ausgrid Workforce'!Y176:AA176,'PLUS ES Workforce'!Y180:AA180)</f>
        <v>0</v>
      </c>
      <c r="Z182" s="833"/>
      <c r="AA182" s="833"/>
    </row>
    <row r="183" spans="2:213" ht="26.85" customHeight="1">
      <c r="B183" s="223" t="s">
        <v>171</v>
      </c>
      <c r="C183" s="223"/>
      <c r="D183" s="210" t="s">
        <v>25</v>
      </c>
      <c r="E183" s="210"/>
      <c r="F183" s="851">
        <v>1657</v>
      </c>
      <c r="G183" s="852"/>
      <c r="H183" s="852"/>
      <c r="I183" s="852"/>
      <c r="J183" s="853">
        <f>SUM('Ausgrid Workforce'!J177:L177,'PLUS ES Workforce'!J181:L181)</f>
        <v>1983</v>
      </c>
      <c r="K183" s="830"/>
      <c r="L183" s="830"/>
      <c r="M183" s="833">
        <f>SUM('Ausgrid Workforce'!M177:O177,'PLUS ES Workforce'!M181:O181)</f>
        <v>0</v>
      </c>
      <c r="N183" s="833"/>
      <c r="O183" s="833"/>
      <c r="P183" s="833">
        <f>SUM('Ausgrid Workforce'!P177:R177,'PLUS ES Workforce'!P181:R181)</f>
        <v>0</v>
      </c>
      <c r="Q183" s="833"/>
      <c r="R183" s="833"/>
      <c r="S183" s="833">
        <f>SUM('Ausgrid Workforce'!S177:U177,'PLUS ES Workforce'!S181:U181)</f>
        <v>0</v>
      </c>
      <c r="T183" s="833"/>
      <c r="U183" s="833"/>
      <c r="V183" s="833">
        <f>SUM('Ausgrid Workforce'!V177:X177,'PLUS ES Workforce'!V181:X181)</f>
        <v>0</v>
      </c>
      <c r="W183" s="833"/>
      <c r="X183" s="833"/>
      <c r="Y183" s="833">
        <f>SUM('Ausgrid Workforce'!Y177:AA177,'PLUS ES Workforce'!Y181:AA181)</f>
        <v>0</v>
      </c>
      <c r="Z183" s="833"/>
      <c r="AA183" s="833"/>
    </row>
    <row r="184" spans="2:213" ht="26.85" customHeight="1">
      <c r="B184" s="263" t="s">
        <v>172</v>
      </c>
      <c r="C184" s="223"/>
      <c r="D184" s="210" t="s">
        <v>25</v>
      </c>
      <c r="E184" s="210"/>
      <c r="F184" s="851">
        <f>SUM(F182:I183)</f>
        <v>1727</v>
      </c>
      <c r="G184" s="852"/>
      <c r="H184" s="852"/>
      <c r="I184" s="852"/>
      <c r="J184" s="853">
        <f>SUM('Ausgrid Workforce'!J178:L178,'PLUS ES Workforce'!J182:L182)</f>
        <v>2056</v>
      </c>
      <c r="K184" s="830"/>
      <c r="L184" s="830"/>
      <c r="M184" s="833">
        <f>SUM('Ausgrid Workforce'!M178:O178,'PLUS ES Workforce'!M182:O182)</f>
        <v>0</v>
      </c>
      <c r="N184" s="833"/>
      <c r="O184" s="833"/>
      <c r="P184" s="833">
        <f>SUM('Ausgrid Workforce'!P178:R178,'PLUS ES Workforce'!P182:R182)</f>
        <v>0</v>
      </c>
      <c r="Q184" s="833"/>
      <c r="R184" s="833"/>
      <c r="S184" s="833">
        <f>SUM('Ausgrid Workforce'!S178:U178,'PLUS ES Workforce'!S182:U182)</f>
        <v>0</v>
      </c>
      <c r="T184" s="833"/>
      <c r="U184" s="833"/>
      <c r="V184" s="833">
        <f>SUM('Ausgrid Workforce'!V178:X178,'PLUS ES Workforce'!V182:X182)</f>
        <v>0</v>
      </c>
      <c r="W184" s="833"/>
      <c r="X184" s="833"/>
      <c r="Y184" s="833">
        <f>SUM('Ausgrid Workforce'!Y178:AA178,'PLUS ES Workforce'!Y182:AA182)</f>
        <v>0</v>
      </c>
      <c r="Z184" s="833"/>
      <c r="AA184" s="833"/>
    </row>
    <row r="185" spans="2:213" ht="26.85" customHeight="1">
      <c r="B185" s="223" t="s">
        <v>173</v>
      </c>
      <c r="C185" s="223"/>
      <c r="D185" s="210" t="s">
        <v>25</v>
      </c>
      <c r="E185" s="210"/>
      <c r="F185" s="850">
        <f>SUM('Ausgrid Workforce'!F179:I179,'PLUS ES Workforce'!F183:I183)</f>
        <v>70</v>
      </c>
      <c r="G185" s="850"/>
      <c r="H185" s="850"/>
      <c r="I185" s="850"/>
      <c r="J185" s="833">
        <f>SUM('Ausgrid Workforce'!J179:L179,'PLUS ES Workforce'!J183:L183)</f>
        <v>73</v>
      </c>
      <c r="K185" s="833"/>
      <c r="L185" s="833"/>
      <c r="M185" s="833">
        <f>SUM('Ausgrid Workforce'!M179:O179,'PLUS ES Workforce'!M183:O183)</f>
        <v>0</v>
      </c>
      <c r="N185" s="833"/>
      <c r="O185" s="833"/>
      <c r="P185" s="833">
        <f>SUM('Ausgrid Workforce'!P179:R179,'PLUS ES Workforce'!P183:R183)</f>
        <v>0</v>
      </c>
      <c r="Q185" s="833"/>
      <c r="R185" s="833"/>
      <c r="S185" s="833">
        <f>SUM('Ausgrid Workforce'!S179:U179,'PLUS ES Workforce'!S183:U183)</f>
        <v>0</v>
      </c>
      <c r="T185" s="833"/>
      <c r="U185" s="833"/>
      <c r="V185" s="833">
        <f>SUM('Ausgrid Workforce'!V179:X179,'PLUS ES Workforce'!V183:X183)</f>
        <v>0</v>
      </c>
      <c r="W185" s="833"/>
      <c r="X185" s="833"/>
      <c r="Y185" s="833">
        <f>SUM('Ausgrid Workforce'!Y179:AA179,'PLUS ES Workforce'!Y183:AA183)</f>
        <v>0</v>
      </c>
      <c r="Z185" s="833"/>
      <c r="AA185" s="833"/>
    </row>
    <row r="186" spans="2:213" ht="26.85" customHeight="1">
      <c r="B186" s="223" t="s">
        <v>174</v>
      </c>
      <c r="C186" s="223"/>
      <c r="D186" s="210" t="s">
        <v>25</v>
      </c>
      <c r="E186" s="210"/>
      <c r="F186" s="850">
        <f>SUM('Ausgrid Workforce'!F180:I180,'PLUS ES Workforce'!F184:I184)</f>
        <v>0</v>
      </c>
      <c r="G186" s="850"/>
      <c r="H186" s="850"/>
      <c r="I186" s="850"/>
      <c r="J186" s="833">
        <f>SUM('Ausgrid Workforce'!J180:L180,'PLUS ES Workforce'!J184:L184)</f>
        <v>0</v>
      </c>
      <c r="K186" s="833"/>
      <c r="L186" s="833"/>
      <c r="M186" s="833">
        <f>SUM('Ausgrid Workforce'!M180:O180,'PLUS ES Workforce'!M184:O184)</f>
        <v>0</v>
      </c>
      <c r="N186" s="833"/>
      <c r="O186" s="833"/>
      <c r="P186" s="833">
        <f>SUM('Ausgrid Workforce'!P180:R180,'PLUS ES Workforce'!P184:R184)</f>
        <v>0</v>
      </c>
      <c r="Q186" s="833"/>
      <c r="R186" s="833"/>
      <c r="S186" s="833">
        <f>SUM('Ausgrid Workforce'!S180:U180,'PLUS ES Workforce'!S184:U184)</f>
        <v>0</v>
      </c>
      <c r="T186" s="833"/>
      <c r="U186" s="833"/>
      <c r="V186" s="833">
        <f>SUM('Ausgrid Workforce'!V180:X180,'PLUS ES Workforce'!V184:X184)</f>
        <v>0</v>
      </c>
      <c r="W186" s="833"/>
      <c r="X186" s="833"/>
      <c r="Y186" s="833">
        <f>SUM('Ausgrid Workforce'!Y180:AA180,'PLUS ES Workforce'!Y184:AA184)</f>
        <v>0</v>
      </c>
      <c r="Z186" s="833"/>
      <c r="AA186" s="833"/>
    </row>
    <row r="187" spans="2:213" ht="26.85" customHeight="1">
      <c r="B187" s="263" t="s">
        <v>175</v>
      </c>
      <c r="C187" s="223"/>
      <c r="D187" s="210" t="s">
        <v>25</v>
      </c>
      <c r="E187" s="210"/>
      <c r="F187" s="850">
        <f>SUM('Ausgrid Workforce'!F181:I181,'PLUS ES Workforce'!F185:I185)</f>
        <v>70</v>
      </c>
      <c r="G187" s="850"/>
      <c r="H187" s="850"/>
      <c r="I187" s="850"/>
      <c r="J187" s="833">
        <f>SUM('Ausgrid Workforce'!J181:L181,'PLUS ES Workforce'!J185:L185)</f>
        <v>73</v>
      </c>
      <c r="K187" s="833"/>
      <c r="L187" s="833"/>
      <c r="M187" s="833">
        <f>SUM('Ausgrid Workforce'!M181:O181,'PLUS ES Workforce'!M185:O185)</f>
        <v>0</v>
      </c>
      <c r="N187" s="833"/>
      <c r="O187" s="833"/>
      <c r="P187" s="833">
        <f>SUM('Ausgrid Workforce'!P181:R181,'PLUS ES Workforce'!P185:R185)</f>
        <v>0</v>
      </c>
      <c r="Q187" s="833"/>
      <c r="R187" s="833"/>
      <c r="S187" s="833">
        <f>SUM('Ausgrid Workforce'!S181:U181,'PLUS ES Workforce'!S185:U185)</f>
        <v>0</v>
      </c>
      <c r="T187" s="833"/>
      <c r="U187" s="833"/>
      <c r="V187" s="833">
        <f>SUM('Ausgrid Workforce'!V181:X181,'PLUS ES Workforce'!V185:X185)</f>
        <v>0</v>
      </c>
      <c r="W187" s="833"/>
      <c r="X187" s="833"/>
      <c r="Y187" s="833">
        <f>SUM('Ausgrid Workforce'!Y181:AA181,'PLUS ES Workforce'!Y185:AA185)</f>
        <v>0</v>
      </c>
      <c r="Z187" s="833"/>
      <c r="AA187" s="833"/>
    </row>
    <row r="188" spans="2:213" ht="50.1" customHeight="1">
      <c r="B188" s="48"/>
      <c r="C188" s="48"/>
      <c r="D188" s="40"/>
      <c r="E188" s="40"/>
      <c r="F188" s="44"/>
      <c r="G188" s="44"/>
      <c r="H188" s="44"/>
      <c r="I188" s="44"/>
      <c r="J188" s="12"/>
      <c r="K188" s="12"/>
      <c r="L188" s="12"/>
      <c r="M188" s="12"/>
      <c r="N188" s="12"/>
      <c r="O188" s="12"/>
      <c r="P188" s="12"/>
      <c r="Q188" s="12"/>
      <c r="R188" s="12"/>
      <c r="S188" s="12"/>
      <c r="T188" s="12"/>
      <c r="U188" s="12"/>
      <c r="V188" s="12"/>
      <c r="W188" s="12"/>
      <c r="X188" s="12"/>
      <c r="Y188" s="12"/>
      <c r="Z188" s="12"/>
      <c r="AA188" s="12"/>
    </row>
    <row r="189" spans="2:213" s="37" customFormat="1" ht="26.85" customHeight="1">
      <c r="B189" s="6" t="s">
        <v>176</v>
      </c>
      <c r="C189" s="6"/>
      <c r="D189" s="7" t="s">
        <v>10</v>
      </c>
      <c r="E189" s="295"/>
      <c r="F189" s="840" t="s">
        <v>11</v>
      </c>
      <c r="G189" s="840"/>
      <c r="H189" s="840"/>
      <c r="I189" s="840"/>
      <c r="J189" s="831" t="s">
        <v>12</v>
      </c>
      <c r="K189" s="831"/>
      <c r="L189" s="831"/>
      <c r="M189" s="831" t="s">
        <v>13</v>
      </c>
      <c r="N189" s="831"/>
      <c r="O189" s="831"/>
      <c r="P189" s="831" t="s">
        <v>14</v>
      </c>
      <c r="Q189" s="831"/>
      <c r="R189" s="831"/>
      <c r="S189" s="831" t="s">
        <v>15</v>
      </c>
      <c r="T189" s="831"/>
      <c r="U189" s="831"/>
      <c r="V189" s="831" t="s">
        <v>16</v>
      </c>
      <c r="W189" s="831"/>
      <c r="X189" s="831"/>
      <c r="Y189" s="831" t="s">
        <v>17</v>
      </c>
      <c r="Z189" s="831"/>
      <c r="AA189" s="831"/>
      <c r="AB189" s="51"/>
      <c r="AC189" s="67"/>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8"/>
      <c r="BL189" s="28"/>
      <c r="BM189" s="28"/>
      <c r="BN189" s="28"/>
      <c r="BO189" s="28"/>
      <c r="BP189" s="28"/>
      <c r="BQ189" s="28"/>
      <c r="BR189" s="28"/>
      <c r="BS189" s="28"/>
      <c r="BT189" s="28"/>
      <c r="BU189" s="28"/>
      <c r="BV189" s="28"/>
      <c r="BW189" s="28"/>
      <c r="BX189" s="28"/>
      <c r="BY189" s="28"/>
      <c r="BZ189" s="28"/>
      <c r="CA189" s="28"/>
      <c r="CB189" s="28"/>
      <c r="CC189" s="28"/>
      <c r="CD189" s="28"/>
      <c r="CE189" s="28"/>
      <c r="CF189" s="28"/>
      <c r="CG189" s="28"/>
      <c r="CH189" s="28"/>
      <c r="CI189" s="28"/>
      <c r="CJ189" s="28"/>
      <c r="CK189" s="28"/>
      <c r="CL189" s="28"/>
      <c r="CM189" s="28"/>
      <c r="CN189" s="28"/>
      <c r="CO189" s="28"/>
      <c r="CP189" s="28"/>
      <c r="CQ189" s="28"/>
      <c r="CR189" s="28"/>
      <c r="CS189" s="28"/>
      <c r="CT189" s="28"/>
      <c r="CU189" s="28"/>
      <c r="CV189" s="28"/>
      <c r="CW189" s="28"/>
      <c r="CX189" s="28"/>
      <c r="CY189" s="28"/>
      <c r="CZ189" s="28"/>
      <c r="DA189" s="28"/>
      <c r="DB189" s="28"/>
      <c r="DC189" s="28"/>
      <c r="DD189" s="28"/>
      <c r="DE189" s="28"/>
      <c r="DF189" s="28"/>
      <c r="DG189" s="28"/>
      <c r="DH189" s="28"/>
      <c r="DI189" s="28"/>
      <c r="DJ189" s="28"/>
      <c r="DK189" s="28"/>
      <c r="DL189" s="28"/>
      <c r="DM189" s="28"/>
      <c r="DN189" s="28"/>
      <c r="DO189" s="28"/>
      <c r="DP189" s="28"/>
      <c r="DQ189" s="28"/>
      <c r="DR189" s="28"/>
      <c r="DS189" s="28"/>
      <c r="DT189" s="28"/>
      <c r="DU189" s="28"/>
      <c r="DV189" s="28"/>
      <c r="DW189" s="28"/>
      <c r="DX189" s="28"/>
      <c r="DY189" s="28"/>
      <c r="DZ189" s="28"/>
      <c r="EA189" s="28"/>
      <c r="EB189" s="28"/>
      <c r="EC189" s="28"/>
      <c r="ED189" s="28"/>
      <c r="EE189" s="28"/>
      <c r="EF189" s="28"/>
      <c r="EG189" s="28"/>
      <c r="EH189" s="28"/>
      <c r="EI189" s="28"/>
      <c r="EJ189" s="28"/>
      <c r="EK189" s="28"/>
      <c r="EL189" s="28"/>
      <c r="EM189" s="28"/>
      <c r="EN189" s="28"/>
      <c r="EO189" s="28"/>
      <c r="EP189" s="28"/>
      <c r="EQ189" s="28"/>
      <c r="ER189" s="28"/>
      <c r="ES189" s="28"/>
      <c r="ET189" s="28"/>
      <c r="EU189" s="28"/>
      <c r="EV189" s="28"/>
      <c r="EW189" s="28"/>
      <c r="EX189" s="28"/>
      <c r="EY189" s="28"/>
      <c r="EZ189" s="28"/>
      <c r="FA189" s="28"/>
      <c r="FB189" s="28"/>
      <c r="FC189" s="28"/>
      <c r="FD189" s="28"/>
      <c r="FE189" s="28"/>
      <c r="FF189" s="28"/>
      <c r="FG189" s="28"/>
      <c r="FH189" s="28"/>
      <c r="FI189" s="28"/>
      <c r="FJ189" s="28"/>
      <c r="FK189" s="28"/>
      <c r="FL189" s="28"/>
      <c r="FM189" s="28"/>
      <c r="FN189" s="28"/>
      <c r="FO189" s="28"/>
      <c r="FP189" s="28"/>
      <c r="FQ189" s="28"/>
      <c r="FR189" s="28"/>
      <c r="FS189" s="28"/>
      <c r="FT189" s="28"/>
      <c r="FU189" s="28"/>
      <c r="FV189" s="28"/>
      <c r="FW189" s="28"/>
      <c r="FX189" s="28"/>
      <c r="FY189" s="28"/>
      <c r="FZ189" s="28"/>
      <c r="GA189" s="28"/>
      <c r="GB189" s="28"/>
      <c r="GC189" s="28"/>
      <c r="GD189" s="28"/>
      <c r="GE189" s="28"/>
      <c r="GF189" s="28"/>
      <c r="GG189" s="28"/>
      <c r="GH189" s="28"/>
      <c r="GI189" s="28"/>
      <c r="GJ189" s="28"/>
      <c r="GK189" s="28"/>
      <c r="GL189" s="28"/>
      <c r="GM189" s="28"/>
      <c r="GN189" s="28"/>
      <c r="GO189" s="28"/>
      <c r="GP189" s="28"/>
      <c r="GQ189" s="28"/>
      <c r="GR189" s="28"/>
      <c r="GS189" s="28"/>
      <c r="GT189" s="28"/>
      <c r="GU189" s="28"/>
      <c r="GV189" s="28"/>
      <c r="GW189" s="28"/>
      <c r="GX189" s="28"/>
      <c r="GY189" s="28"/>
      <c r="GZ189" s="28"/>
      <c r="HA189" s="28"/>
      <c r="HB189" s="28"/>
      <c r="HC189" s="28"/>
      <c r="HD189" s="28"/>
      <c r="HE189" s="28"/>
    </row>
    <row r="190" spans="2:213" s="37" customFormat="1" ht="26.85" customHeight="1">
      <c r="B190" s="223" t="s">
        <v>177</v>
      </c>
      <c r="C190" s="218"/>
      <c r="D190" s="210"/>
      <c r="E190" s="210"/>
      <c r="F190" s="849">
        <v>69</v>
      </c>
      <c r="G190" s="849"/>
      <c r="H190" s="849"/>
      <c r="I190" s="849"/>
      <c r="J190" s="829">
        <v>63</v>
      </c>
      <c r="K190" s="829"/>
      <c r="L190" s="829"/>
      <c r="M190" s="829">
        <v>55</v>
      </c>
      <c r="N190" s="829"/>
      <c r="O190" s="829"/>
      <c r="P190" s="829">
        <v>50</v>
      </c>
      <c r="Q190" s="829"/>
      <c r="R190" s="829"/>
      <c r="S190" s="830" t="s">
        <v>23</v>
      </c>
      <c r="T190" s="830"/>
      <c r="U190" s="830"/>
      <c r="V190" s="830" t="s">
        <v>23</v>
      </c>
      <c r="W190" s="830"/>
      <c r="X190" s="830"/>
      <c r="Y190" s="830" t="s">
        <v>23</v>
      </c>
      <c r="Z190" s="830"/>
      <c r="AA190" s="830"/>
      <c r="AB190" s="51"/>
      <c r="AC190" s="67"/>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28"/>
      <c r="BM190" s="28"/>
      <c r="BN190" s="28"/>
      <c r="BO190" s="28"/>
      <c r="BP190" s="28"/>
      <c r="BQ190" s="28"/>
      <c r="BR190" s="28"/>
      <c r="BS190" s="28"/>
      <c r="BT190" s="28"/>
      <c r="BU190" s="28"/>
      <c r="BV190" s="28"/>
      <c r="BW190" s="28"/>
      <c r="BX190" s="28"/>
      <c r="BY190" s="28"/>
      <c r="BZ190" s="28"/>
      <c r="CA190" s="28"/>
      <c r="CB190" s="28"/>
      <c r="CC190" s="28"/>
      <c r="CD190" s="28"/>
      <c r="CE190" s="28"/>
      <c r="CF190" s="28"/>
      <c r="CG190" s="28"/>
      <c r="CH190" s="28"/>
      <c r="CI190" s="28"/>
      <c r="CJ190" s="28"/>
      <c r="CK190" s="28"/>
      <c r="CL190" s="28"/>
      <c r="CM190" s="28"/>
      <c r="CN190" s="28"/>
      <c r="CO190" s="28"/>
      <c r="CP190" s="28"/>
      <c r="CQ190" s="28"/>
      <c r="CR190" s="28"/>
      <c r="CS190" s="28"/>
      <c r="CT190" s="28"/>
      <c r="CU190" s="28"/>
      <c r="CV190" s="28"/>
      <c r="CW190" s="28"/>
      <c r="CX190" s="28"/>
      <c r="CY190" s="28"/>
      <c r="CZ190" s="28"/>
      <c r="DA190" s="28"/>
      <c r="DB190" s="28"/>
      <c r="DC190" s="28"/>
      <c r="DD190" s="28"/>
      <c r="DE190" s="28"/>
      <c r="DF190" s="28"/>
      <c r="DG190" s="28"/>
      <c r="DH190" s="28"/>
      <c r="DI190" s="28"/>
      <c r="DJ190" s="28"/>
      <c r="DK190" s="28"/>
      <c r="DL190" s="28"/>
      <c r="DM190" s="28"/>
      <c r="DN190" s="28"/>
      <c r="DO190" s="28"/>
      <c r="DP190" s="28"/>
      <c r="DQ190" s="28"/>
      <c r="DR190" s="28"/>
      <c r="DS190" s="28"/>
      <c r="DT190" s="28"/>
      <c r="DU190" s="28"/>
      <c r="DV190" s="28"/>
      <c r="DW190" s="28"/>
      <c r="DX190" s="28"/>
      <c r="DY190" s="28"/>
      <c r="DZ190" s="28"/>
      <c r="EA190" s="28"/>
      <c r="EB190" s="28"/>
      <c r="EC190" s="28"/>
      <c r="ED190" s="28"/>
      <c r="EE190" s="28"/>
      <c r="EF190" s="28"/>
      <c r="EG190" s="28"/>
      <c r="EH190" s="28"/>
      <c r="EI190" s="28"/>
      <c r="EJ190" s="28"/>
      <c r="EK190" s="28"/>
      <c r="EL190" s="28"/>
      <c r="EM190" s="28"/>
      <c r="EN190" s="28"/>
      <c r="EO190" s="28"/>
      <c r="EP190" s="28"/>
      <c r="EQ190" s="28"/>
      <c r="ER190" s="28"/>
      <c r="ES190" s="28"/>
      <c r="ET190" s="28"/>
      <c r="EU190" s="28"/>
      <c r="EV190" s="28"/>
      <c r="EW190" s="28"/>
      <c r="EX190" s="28"/>
      <c r="EY190" s="28"/>
      <c r="EZ190" s="28"/>
      <c r="FA190" s="28"/>
      <c r="FB190" s="28"/>
      <c r="FC190" s="28"/>
      <c r="FD190" s="28"/>
      <c r="FE190" s="28"/>
      <c r="FF190" s="28"/>
      <c r="FG190" s="28"/>
      <c r="FH190" s="28"/>
      <c r="FI190" s="28"/>
      <c r="FJ190" s="28"/>
      <c r="FK190" s="28"/>
      <c r="FL190" s="28"/>
      <c r="FM190" s="28"/>
      <c r="FN190" s="28"/>
      <c r="FO190" s="28"/>
      <c r="FP190" s="28"/>
      <c r="FQ190" s="28"/>
      <c r="FR190" s="28"/>
      <c r="FS190" s="28"/>
      <c r="FT190" s="28"/>
      <c r="FU190" s="28"/>
      <c r="FV190" s="28"/>
      <c r="FW190" s="28"/>
      <c r="FX190" s="28"/>
      <c r="FY190" s="28"/>
      <c r="FZ190" s="28"/>
      <c r="GA190" s="28"/>
      <c r="GB190" s="28"/>
      <c r="GC190" s="28"/>
      <c r="GD190" s="28"/>
      <c r="GE190" s="28"/>
      <c r="GF190" s="28"/>
      <c r="GG190" s="28"/>
      <c r="GH190" s="28"/>
      <c r="GI190" s="28"/>
      <c r="GJ190" s="28"/>
      <c r="GK190" s="28"/>
      <c r="GL190" s="28"/>
      <c r="GM190" s="28"/>
      <c r="GN190" s="28"/>
      <c r="GO190" s="28"/>
      <c r="GP190" s="28"/>
      <c r="GQ190" s="28"/>
      <c r="GR190" s="28"/>
      <c r="GS190" s="28"/>
      <c r="GT190" s="28"/>
      <c r="GU190" s="28"/>
      <c r="GV190" s="28"/>
      <c r="GW190" s="28"/>
      <c r="GX190" s="28"/>
      <c r="GY190" s="28"/>
      <c r="GZ190" s="28"/>
      <c r="HA190" s="28"/>
      <c r="HB190" s="28"/>
      <c r="HC190" s="28"/>
      <c r="HD190" s="28"/>
      <c r="HE190" s="28"/>
    </row>
    <row r="191" spans="2:213" s="37" customFormat="1" ht="50.1" customHeight="1">
      <c r="B191" s="48"/>
      <c r="C191" s="48"/>
      <c r="D191" s="15"/>
      <c r="E191" s="15"/>
      <c r="F191" s="44"/>
      <c r="G191" s="44"/>
      <c r="H191" s="44"/>
      <c r="I191" s="44"/>
      <c r="J191" s="12"/>
      <c r="K191" s="12"/>
      <c r="L191" s="12"/>
      <c r="M191" s="12"/>
      <c r="N191" s="12"/>
      <c r="O191" s="12"/>
      <c r="P191" s="12"/>
      <c r="Q191" s="12"/>
      <c r="R191" s="12"/>
      <c r="S191" s="70"/>
      <c r="T191" s="70"/>
      <c r="U191" s="70"/>
      <c r="V191" s="70"/>
      <c r="W191" s="70"/>
      <c r="X191" s="70"/>
      <c r="Y191" s="70"/>
      <c r="Z191" s="70"/>
      <c r="AA191" s="70"/>
      <c r="AB191" s="51"/>
      <c r="AC191" s="67"/>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28"/>
      <c r="BM191" s="28"/>
      <c r="BN191" s="28"/>
      <c r="BO191" s="28"/>
      <c r="BP191" s="28"/>
      <c r="BQ191" s="28"/>
      <c r="BR191" s="28"/>
      <c r="BS191" s="28"/>
      <c r="BT191" s="28"/>
      <c r="BU191" s="28"/>
      <c r="BV191" s="28"/>
      <c r="BW191" s="28"/>
      <c r="BX191" s="28"/>
      <c r="BY191" s="28"/>
      <c r="BZ191" s="28"/>
      <c r="CA191" s="28"/>
      <c r="CB191" s="28"/>
      <c r="CC191" s="28"/>
      <c r="CD191" s="28"/>
      <c r="CE191" s="28"/>
      <c r="CF191" s="28"/>
      <c r="CG191" s="28"/>
      <c r="CH191" s="28"/>
      <c r="CI191" s="28"/>
      <c r="CJ191" s="28"/>
      <c r="CK191" s="28"/>
      <c r="CL191" s="28"/>
      <c r="CM191" s="28"/>
      <c r="CN191" s="28"/>
      <c r="CO191" s="28"/>
      <c r="CP191" s="28"/>
      <c r="CQ191" s="28"/>
      <c r="CR191" s="28"/>
      <c r="CS191" s="28"/>
      <c r="CT191" s="28"/>
      <c r="CU191" s="28"/>
      <c r="CV191" s="28"/>
      <c r="CW191" s="28"/>
      <c r="CX191" s="28"/>
      <c r="CY191" s="28"/>
      <c r="CZ191" s="28"/>
      <c r="DA191" s="28"/>
      <c r="DB191" s="28"/>
      <c r="DC191" s="28"/>
      <c r="DD191" s="28"/>
      <c r="DE191" s="28"/>
      <c r="DF191" s="28"/>
      <c r="DG191" s="28"/>
      <c r="DH191" s="28"/>
      <c r="DI191" s="28"/>
      <c r="DJ191" s="28"/>
      <c r="DK191" s="28"/>
      <c r="DL191" s="28"/>
      <c r="DM191" s="28"/>
      <c r="DN191" s="28"/>
      <c r="DO191" s="28"/>
      <c r="DP191" s="28"/>
      <c r="DQ191" s="28"/>
      <c r="DR191" s="28"/>
      <c r="DS191" s="28"/>
      <c r="DT191" s="28"/>
      <c r="DU191" s="28"/>
      <c r="DV191" s="28"/>
      <c r="DW191" s="28"/>
      <c r="DX191" s="28"/>
      <c r="DY191" s="28"/>
      <c r="DZ191" s="28"/>
      <c r="EA191" s="28"/>
      <c r="EB191" s="28"/>
      <c r="EC191" s="28"/>
      <c r="ED191" s="28"/>
      <c r="EE191" s="28"/>
      <c r="EF191" s="28"/>
      <c r="EG191" s="28"/>
      <c r="EH191" s="28"/>
      <c r="EI191" s="28"/>
      <c r="EJ191" s="28"/>
      <c r="EK191" s="28"/>
      <c r="EL191" s="28"/>
      <c r="EM191" s="28"/>
      <c r="EN191" s="28"/>
      <c r="EO191" s="28"/>
      <c r="EP191" s="28"/>
      <c r="EQ191" s="28"/>
      <c r="ER191" s="28"/>
      <c r="ES191" s="28"/>
      <c r="ET191" s="28"/>
      <c r="EU191" s="28"/>
      <c r="EV191" s="28"/>
      <c r="EW191" s="28"/>
      <c r="EX191" s="28"/>
      <c r="EY191" s="28"/>
      <c r="EZ191" s="28"/>
      <c r="FA191" s="28"/>
      <c r="FB191" s="28"/>
      <c r="FC191" s="28"/>
      <c r="FD191" s="28"/>
      <c r="FE191" s="28"/>
      <c r="FF191" s="28"/>
      <c r="FG191" s="28"/>
      <c r="FH191" s="28"/>
      <c r="FI191" s="28"/>
      <c r="FJ191" s="28"/>
      <c r="FK191" s="28"/>
      <c r="FL191" s="28"/>
      <c r="FM191" s="28"/>
      <c r="FN191" s="28"/>
      <c r="FO191" s="28"/>
      <c r="FP191" s="28"/>
      <c r="FQ191" s="28"/>
      <c r="FR191" s="28"/>
      <c r="FS191" s="28"/>
      <c r="FT191" s="28"/>
      <c r="FU191" s="28"/>
      <c r="FV191" s="28"/>
      <c r="FW191" s="28"/>
      <c r="FX191" s="28"/>
      <c r="FY191" s="28"/>
      <c r="FZ191" s="28"/>
      <c r="GA191" s="28"/>
      <c r="GB191" s="28"/>
      <c r="GC191" s="28"/>
      <c r="GD191" s="28"/>
      <c r="GE191" s="28"/>
      <c r="GF191" s="28"/>
      <c r="GG191" s="28"/>
      <c r="GH191" s="28"/>
      <c r="GI191" s="28"/>
      <c r="GJ191" s="28"/>
      <c r="GK191" s="28"/>
      <c r="GL191" s="28"/>
      <c r="GM191" s="28"/>
      <c r="GN191" s="28"/>
      <c r="GO191" s="28"/>
      <c r="GP191" s="28"/>
      <c r="GQ191" s="28"/>
      <c r="GR191" s="28"/>
      <c r="GS191" s="28"/>
      <c r="GT191" s="28"/>
      <c r="GU191" s="28"/>
      <c r="GV191" s="28"/>
      <c r="GW191" s="28"/>
      <c r="GX191" s="28"/>
      <c r="GY191" s="28"/>
      <c r="GZ191" s="28"/>
      <c r="HA191" s="28"/>
      <c r="HB191" s="28"/>
      <c r="HC191" s="28"/>
      <c r="HD191" s="28"/>
      <c r="HE191" s="28"/>
    </row>
    <row r="192" spans="2:213" s="37" customFormat="1" ht="26.85" customHeight="1">
      <c r="B192" s="6" t="s">
        <v>178</v>
      </c>
      <c r="C192" s="6"/>
      <c r="D192" s="7" t="s">
        <v>10</v>
      </c>
      <c r="E192" s="295"/>
      <c r="F192" s="840" t="s">
        <v>11</v>
      </c>
      <c r="G192" s="840"/>
      <c r="H192" s="840"/>
      <c r="I192" s="840"/>
      <c r="J192" s="831" t="s">
        <v>12</v>
      </c>
      <c r="K192" s="831"/>
      <c r="L192" s="831"/>
      <c r="M192" s="831" t="s">
        <v>13</v>
      </c>
      <c r="N192" s="831"/>
      <c r="O192" s="831"/>
      <c r="P192" s="831" t="s">
        <v>14</v>
      </c>
      <c r="Q192" s="831"/>
      <c r="R192" s="831"/>
      <c r="S192" s="831" t="s">
        <v>15</v>
      </c>
      <c r="T192" s="831"/>
      <c r="U192" s="831"/>
      <c r="V192" s="831" t="s">
        <v>16</v>
      </c>
      <c r="W192" s="831"/>
      <c r="X192" s="831"/>
      <c r="Y192" s="831" t="s">
        <v>17</v>
      </c>
      <c r="Z192" s="831"/>
      <c r="AA192" s="831"/>
      <c r="AB192" s="71"/>
      <c r="AC192" s="67"/>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28"/>
      <c r="BT192" s="28"/>
      <c r="BU192" s="28"/>
      <c r="BV192" s="28"/>
      <c r="BW192" s="28"/>
      <c r="BX192" s="28"/>
      <c r="BY192" s="28"/>
      <c r="BZ192" s="28"/>
      <c r="CA192" s="28"/>
      <c r="CB192" s="28"/>
      <c r="CC192" s="28"/>
      <c r="CD192" s="28"/>
      <c r="CE192" s="28"/>
      <c r="CF192" s="28"/>
      <c r="CG192" s="28"/>
      <c r="CH192" s="28"/>
      <c r="CI192" s="28"/>
      <c r="CJ192" s="28"/>
      <c r="CK192" s="28"/>
      <c r="CL192" s="28"/>
      <c r="CM192" s="28"/>
      <c r="CN192" s="28"/>
      <c r="CO192" s="28"/>
      <c r="CP192" s="28"/>
      <c r="CQ192" s="28"/>
      <c r="CR192" s="28"/>
      <c r="CS192" s="28"/>
      <c r="CT192" s="28"/>
      <c r="CU192" s="28"/>
      <c r="CV192" s="28"/>
      <c r="CW192" s="28"/>
      <c r="CX192" s="28"/>
      <c r="CY192" s="28"/>
      <c r="CZ192" s="28"/>
      <c r="DA192" s="28"/>
      <c r="DB192" s="28"/>
      <c r="DC192" s="28"/>
      <c r="DD192" s="28"/>
      <c r="DE192" s="28"/>
      <c r="DF192" s="28"/>
      <c r="DG192" s="28"/>
      <c r="DH192" s="28"/>
      <c r="DI192" s="28"/>
      <c r="DJ192" s="28"/>
      <c r="DK192" s="28"/>
      <c r="DL192" s="28"/>
      <c r="DM192" s="28"/>
      <c r="DN192" s="28"/>
      <c r="DO192" s="28"/>
      <c r="DP192" s="28"/>
      <c r="DQ192" s="28"/>
      <c r="DR192" s="28"/>
      <c r="DS192" s="28"/>
      <c r="DT192" s="28"/>
      <c r="DU192" s="28"/>
      <c r="DV192" s="28"/>
      <c r="DW192" s="28"/>
      <c r="DX192" s="28"/>
      <c r="DY192" s="28"/>
      <c r="DZ192" s="28"/>
      <c r="EA192" s="28"/>
      <c r="EB192" s="28"/>
      <c r="EC192" s="28"/>
      <c r="ED192" s="28"/>
      <c r="EE192" s="28"/>
      <c r="EF192" s="28"/>
      <c r="EG192" s="28"/>
      <c r="EH192" s="28"/>
      <c r="EI192" s="28"/>
      <c r="EJ192" s="28"/>
      <c r="EK192" s="28"/>
      <c r="EL192" s="28"/>
      <c r="EM192" s="28"/>
      <c r="EN192" s="28"/>
      <c r="EO192" s="28"/>
      <c r="EP192" s="28"/>
      <c r="EQ192" s="28"/>
      <c r="ER192" s="28"/>
      <c r="ES192" s="28"/>
      <c r="ET192" s="28"/>
      <c r="EU192" s="28"/>
      <c r="EV192" s="28"/>
      <c r="EW192" s="28"/>
      <c r="EX192" s="28"/>
      <c r="EY192" s="28"/>
      <c r="EZ192" s="28"/>
      <c r="FA192" s="28"/>
      <c r="FB192" s="28"/>
      <c r="FC192" s="28"/>
      <c r="FD192" s="28"/>
      <c r="FE192" s="28"/>
      <c r="FF192" s="28"/>
      <c r="FG192" s="28"/>
      <c r="FH192" s="28"/>
      <c r="FI192" s="28"/>
      <c r="FJ192" s="28"/>
      <c r="FK192" s="28"/>
      <c r="FL192" s="28"/>
      <c r="FM192" s="28"/>
      <c r="FN192" s="28"/>
      <c r="FO192" s="28"/>
      <c r="FP192" s="28"/>
      <c r="FQ192" s="28"/>
      <c r="FR192" s="28"/>
      <c r="FS192" s="28"/>
      <c r="FT192" s="28"/>
      <c r="FU192" s="28"/>
      <c r="FV192" s="28"/>
      <c r="FW192" s="28"/>
      <c r="FX192" s="28"/>
      <c r="FY192" s="28"/>
      <c r="FZ192" s="28"/>
      <c r="GA192" s="28"/>
      <c r="GB192" s="28"/>
      <c r="GC192" s="28"/>
      <c r="GD192" s="28"/>
      <c r="GE192" s="28"/>
      <c r="GF192" s="28"/>
      <c r="GG192" s="28"/>
      <c r="GH192" s="28"/>
      <c r="GI192" s="28"/>
      <c r="GJ192" s="28"/>
      <c r="GK192" s="28"/>
      <c r="GL192" s="28"/>
      <c r="GM192" s="28"/>
      <c r="GN192" s="28"/>
      <c r="GO192" s="28"/>
      <c r="GP192" s="28"/>
      <c r="GQ192" s="28"/>
      <c r="GR192" s="28"/>
      <c r="GS192" s="28"/>
      <c r="GT192" s="28"/>
      <c r="GU192" s="28"/>
      <c r="GV192" s="28"/>
      <c r="GW192" s="28"/>
      <c r="GX192" s="28"/>
      <c r="GY192" s="28"/>
      <c r="GZ192" s="28"/>
      <c r="HA192" s="28"/>
      <c r="HB192" s="28"/>
      <c r="HC192" s="28"/>
      <c r="HD192" s="28"/>
      <c r="HE192" s="28"/>
    </row>
    <row r="193" spans="2:213" s="37" customFormat="1" ht="26.85" customHeight="1">
      <c r="B193" s="263" t="s">
        <v>179</v>
      </c>
      <c r="C193" s="263"/>
      <c r="D193" s="223"/>
      <c r="E193" s="223"/>
      <c r="F193" s="602" t="s">
        <v>100</v>
      </c>
      <c r="G193" s="602" t="s">
        <v>101</v>
      </c>
      <c r="H193" s="602" t="s">
        <v>102</v>
      </c>
      <c r="I193" s="602" t="s">
        <v>103</v>
      </c>
      <c r="J193" s="213" t="s">
        <v>100</v>
      </c>
      <c r="K193" s="213" t="s">
        <v>101</v>
      </c>
      <c r="L193" s="213" t="s">
        <v>103</v>
      </c>
      <c r="M193" s="213" t="s">
        <v>100</v>
      </c>
      <c r="N193" s="213" t="s">
        <v>101</v>
      </c>
      <c r="O193" s="213" t="s">
        <v>103</v>
      </c>
      <c r="P193" s="213" t="s">
        <v>100</v>
      </c>
      <c r="Q193" s="213" t="s">
        <v>101</v>
      </c>
      <c r="R193" s="213" t="s">
        <v>103</v>
      </c>
      <c r="S193" s="213" t="s">
        <v>100</v>
      </c>
      <c r="T193" s="213" t="s">
        <v>101</v>
      </c>
      <c r="U193" s="213" t="s">
        <v>103</v>
      </c>
      <c r="V193" s="213" t="s">
        <v>100</v>
      </c>
      <c r="W193" s="213" t="s">
        <v>101</v>
      </c>
      <c r="X193" s="213" t="s">
        <v>103</v>
      </c>
      <c r="Y193" s="213" t="s">
        <v>100</v>
      </c>
      <c r="Z193" s="213" t="s">
        <v>101</v>
      </c>
      <c r="AA193" s="213" t="s">
        <v>103</v>
      </c>
      <c r="AB193" s="59"/>
      <c r="AC193" s="67"/>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28"/>
      <c r="BU193" s="28"/>
      <c r="BV193" s="28"/>
      <c r="BW193" s="28"/>
      <c r="BX193" s="28"/>
      <c r="BY193" s="28"/>
      <c r="BZ193" s="28"/>
      <c r="CA193" s="28"/>
      <c r="CB193" s="28"/>
      <c r="CC193" s="28"/>
      <c r="CD193" s="28"/>
      <c r="CE193" s="28"/>
      <c r="CF193" s="28"/>
      <c r="CG193" s="28"/>
      <c r="CH193" s="28"/>
      <c r="CI193" s="28"/>
      <c r="CJ193" s="28"/>
      <c r="CK193" s="28"/>
      <c r="CL193" s="28"/>
      <c r="CM193" s="28"/>
      <c r="CN193" s="28"/>
      <c r="CO193" s="28"/>
      <c r="CP193" s="28"/>
      <c r="CQ193" s="28"/>
      <c r="CR193" s="28"/>
      <c r="CS193" s="28"/>
      <c r="CT193" s="28"/>
      <c r="CU193" s="28"/>
      <c r="CV193" s="28"/>
      <c r="CW193" s="28"/>
      <c r="CX193" s="28"/>
      <c r="CY193" s="28"/>
      <c r="CZ193" s="28"/>
      <c r="DA193" s="28"/>
      <c r="DB193" s="28"/>
      <c r="DC193" s="28"/>
      <c r="DD193" s="28"/>
      <c r="DE193" s="28"/>
      <c r="DF193" s="28"/>
      <c r="DG193" s="28"/>
      <c r="DH193" s="28"/>
      <c r="DI193" s="28"/>
      <c r="DJ193" s="28"/>
      <c r="DK193" s="28"/>
      <c r="DL193" s="28"/>
      <c r="DM193" s="28"/>
      <c r="DN193" s="28"/>
      <c r="DO193" s="28"/>
      <c r="DP193" s="28"/>
      <c r="DQ193" s="28"/>
      <c r="DR193" s="28"/>
      <c r="DS193" s="28"/>
      <c r="DT193" s="28"/>
      <c r="DU193" s="28"/>
      <c r="DV193" s="28"/>
      <c r="DW193" s="28"/>
      <c r="DX193" s="28"/>
      <c r="DY193" s="28"/>
      <c r="DZ193" s="28"/>
      <c r="EA193" s="28"/>
      <c r="EB193" s="28"/>
      <c r="EC193" s="28"/>
      <c r="ED193" s="28"/>
      <c r="EE193" s="28"/>
      <c r="EF193" s="28"/>
      <c r="EG193" s="28"/>
      <c r="EH193" s="28"/>
      <c r="EI193" s="28"/>
      <c r="EJ193" s="28"/>
      <c r="EK193" s="28"/>
      <c r="EL193" s="28"/>
      <c r="EM193" s="28"/>
      <c r="EN193" s="28"/>
      <c r="EO193" s="28"/>
      <c r="EP193" s="28"/>
      <c r="EQ193" s="28"/>
      <c r="ER193" s="28"/>
      <c r="ES193" s="28"/>
      <c r="ET193" s="28"/>
      <c r="EU193" s="28"/>
      <c r="EV193" s="28"/>
      <c r="EW193" s="28"/>
      <c r="EX193" s="28"/>
      <c r="EY193" s="28"/>
      <c r="EZ193" s="28"/>
      <c r="FA193" s="28"/>
      <c r="FB193" s="28"/>
      <c r="FC193" s="28"/>
      <c r="FD193" s="28"/>
      <c r="FE193" s="28"/>
      <c r="FF193" s="28"/>
      <c r="FG193" s="28"/>
      <c r="FH193" s="28"/>
      <c r="FI193" s="28"/>
      <c r="FJ193" s="28"/>
      <c r="FK193" s="28"/>
      <c r="FL193" s="28"/>
      <c r="FM193" s="28"/>
      <c r="FN193" s="28"/>
      <c r="FO193" s="28"/>
      <c r="FP193" s="28"/>
      <c r="FQ193" s="28"/>
      <c r="FR193" s="28"/>
      <c r="FS193" s="28"/>
      <c r="FT193" s="28"/>
      <c r="FU193" s="28"/>
      <c r="FV193" s="28"/>
      <c r="FW193" s="28"/>
      <c r="FX193" s="28"/>
      <c r="FY193" s="28"/>
      <c r="FZ193" s="28"/>
      <c r="GA193" s="28"/>
      <c r="GB193" s="28"/>
      <c r="GC193" s="28"/>
      <c r="GD193" s="28"/>
      <c r="GE193" s="28"/>
      <c r="GF193" s="28"/>
      <c r="GG193" s="28"/>
      <c r="GH193" s="28"/>
      <c r="GI193" s="28"/>
      <c r="GJ193" s="28"/>
      <c r="GK193" s="28"/>
      <c r="GL193" s="28"/>
      <c r="GM193" s="28"/>
      <c r="GN193" s="28"/>
      <c r="GO193" s="28"/>
      <c r="GP193" s="28"/>
      <c r="GQ193" s="28"/>
      <c r="GR193" s="28"/>
      <c r="GS193" s="28"/>
      <c r="GT193" s="28"/>
      <c r="GU193" s="28"/>
      <c r="GV193" s="28"/>
      <c r="GW193" s="28"/>
      <c r="GX193" s="28"/>
      <c r="GY193" s="28"/>
      <c r="GZ193" s="28"/>
      <c r="HA193" s="28"/>
      <c r="HB193" s="28"/>
      <c r="HC193" s="28"/>
      <c r="HD193" s="28"/>
      <c r="HE193" s="28"/>
    </row>
    <row r="194" spans="2:213" s="37" customFormat="1" ht="26.85" customHeight="1">
      <c r="B194" s="388" t="s">
        <v>180</v>
      </c>
      <c r="C194" s="388"/>
      <c r="D194" s="223" t="s">
        <v>181</v>
      </c>
      <c r="E194" s="223"/>
      <c r="F194" s="265">
        <v>9</v>
      </c>
      <c r="G194" s="265">
        <v>16</v>
      </c>
      <c r="H194" s="265">
        <v>8</v>
      </c>
      <c r="I194" s="265">
        <v>13</v>
      </c>
      <c r="J194" s="415" t="s">
        <v>23</v>
      </c>
      <c r="K194" s="415" t="s">
        <v>23</v>
      </c>
      <c r="L194" s="415" t="s">
        <v>23</v>
      </c>
      <c r="M194" s="415" t="s">
        <v>23</v>
      </c>
      <c r="N194" s="415" t="s">
        <v>23</v>
      </c>
      <c r="O194" s="415" t="s">
        <v>23</v>
      </c>
      <c r="P194" s="415" t="s">
        <v>23</v>
      </c>
      <c r="Q194" s="415" t="s">
        <v>23</v>
      </c>
      <c r="R194" s="415" t="s">
        <v>23</v>
      </c>
      <c r="S194" s="415" t="s">
        <v>23</v>
      </c>
      <c r="T194" s="415" t="s">
        <v>23</v>
      </c>
      <c r="U194" s="415" t="s">
        <v>23</v>
      </c>
      <c r="V194" s="415" t="s">
        <v>23</v>
      </c>
      <c r="W194" s="415" t="s">
        <v>23</v>
      </c>
      <c r="X194" s="415" t="s">
        <v>23</v>
      </c>
      <c r="Y194" s="415" t="s">
        <v>23</v>
      </c>
      <c r="Z194" s="415" t="s">
        <v>23</v>
      </c>
      <c r="AA194" s="415" t="s">
        <v>23</v>
      </c>
      <c r="AB194" s="63"/>
      <c r="AC194" s="67"/>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28"/>
      <c r="BU194" s="28"/>
      <c r="BV194" s="28"/>
      <c r="BW194" s="28"/>
      <c r="BX194" s="28"/>
      <c r="BY194" s="28"/>
      <c r="BZ194" s="28"/>
      <c r="CA194" s="28"/>
      <c r="CB194" s="28"/>
      <c r="CC194" s="28"/>
      <c r="CD194" s="28"/>
      <c r="CE194" s="28"/>
      <c r="CF194" s="28"/>
      <c r="CG194" s="28"/>
      <c r="CH194" s="28"/>
      <c r="CI194" s="28"/>
      <c r="CJ194" s="28"/>
      <c r="CK194" s="28"/>
      <c r="CL194" s="28"/>
      <c r="CM194" s="28"/>
      <c r="CN194" s="28"/>
      <c r="CO194" s="28"/>
      <c r="CP194" s="28"/>
      <c r="CQ194" s="28"/>
      <c r="CR194" s="28"/>
      <c r="CS194" s="28"/>
      <c r="CT194" s="28"/>
      <c r="CU194" s="28"/>
      <c r="CV194" s="28"/>
      <c r="CW194" s="28"/>
      <c r="CX194" s="28"/>
      <c r="CY194" s="28"/>
      <c r="CZ194" s="28"/>
      <c r="DA194" s="28"/>
      <c r="DB194" s="28"/>
      <c r="DC194" s="28"/>
      <c r="DD194" s="28"/>
      <c r="DE194" s="28"/>
      <c r="DF194" s="28"/>
      <c r="DG194" s="28"/>
      <c r="DH194" s="28"/>
      <c r="DI194" s="28"/>
      <c r="DJ194" s="28"/>
      <c r="DK194" s="28"/>
      <c r="DL194" s="28"/>
      <c r="DM194" s="28"/>
      <c r="DN194" s="28"/>
      <c r="DO194" s="28"/>
      <c r="DP194" s="28"/>
      <c r="DQ194" s="28"/>
      <c r="DR194" s="28"/>
      <c r="DS194" s="28"/>
      <c r="DT194" s="28"/>
      <c r="DU194" s="28"/>
      <c r="DV194" s="28"/>
      <c r="DW194" s="28"/>
      <c r="DX194" s="28"/>
      <c r="DY194" s="28"/>
      <c r="DZ194" s="28"/>
      <c r="EA194" s="28"/>
      <c r="EB194" s="28"/>
      <c r="EC194" s="28"/>
      <c r="ED194" s="28"/>
      <c r="EE194" s="28"/>
      <c r="EF194" s="28"/>
      <c r="EG194" s="28"/>
      <c r="EH194" s="28"/>
      <c r="EI194" s="28"/>
      <c r="EJ194" s="28"/>
      <c r="EK194" s="28"/>
      <c r="EL194" s="28"/>
      <c r="EM194" s="28"/>
      <c r="EN194" s="28"/>
      <c r="EO194" s="28"/>
      <c r="EP194" s="28"/>
      <c r="EQ194" s="28"/>
      <c r="ER194" s="28"/>
      <c r="ES194" s="28"/>
      <c r="ET194" s="28"/>
      <c r="EU194" s="28"/>
      <c r="EV194" s="28"/>
      <c r="EW194" s="28"/>
      <c r="EX194" s="28"/>
      <c r="EY194" s="28"/>
      <c r="EZ194" s="28"/>
      <c r="FA194" s="28"/>
      <c r="FB194" s="28"/>
      <c r="FC194" s="28"/>
      <c r="FD194" s="28"/>
      <c r="FE194" s="28"/>
      <c r="FF194" s="28"/>
      <c r="FG194" s="28"/>
      <c r="FH194" s="28"/>
      <c r="FI194" s="28"/>
      <c r="FJ194" s="28"/>
      <c r="FK194" s="28"/>
      <c r="FL194" s="28"/>
      <c r="FM194" s="28"/>
      <c r="FN194" s="28"/>
      <c r="FO194" s="28"/>
      <c r="FP194" s="28"/>
      <c r="FQ194" s="28"/>
      <c r="FR194" s="28"/>
      <c r="FS194" s="28"/>
      <c r="FT194" s="28"/>
      <c r="FU194" s="28"/>
      <c r="FV194" s="28"/>
      <c r="FW194" s="28"/>
      <c r="FX194" s="28"/>
      <c r="FY194" s="28"/>
      <c r="FZ194" s="28"/>
      <c r="GA194" s="28"/>
      <c r="GB194" s="28"/>
      <c r="GC194" s="28"/>
      <c r="GD194" s="28"/>
      <c r="GE194" s="28"/>
      <c r="GF194" s="28"/>
      <c r="GG194" s="28"/>
      <c r="GH194" s="28"/>
      <c r="GI194" s="28"/>
      <c r="GJ194" s="28"/>
      <c r="GK194" s="28"/>
      <c r="GL194" s="28"/>
      <c r="GM194" s="28"/>
      <c r="GN194" s="28"/>
      <c r="GO194" s="28"/>
      <c r="GP194" s="28"/>
      <c r="GQ194" s="28"/>
      <c r="GR194" s="28"/>
      <c r="GS194" s="28"/>
      <c r="GT194" s="28"/>
      <c r="GU194" s="28"/>
      <c r="GV194" s="28"/>
      <c r="GW194" s="28"/>
      <c r="GX194" s="28"/>
      <c r="GY194" s="28"/>
      <c r="GZ194" s="28"/>
      <c r="HA194" s="28"/>
      <c r="HB194" s="28"/>
      <c r="HC194" s="28"/>
      <c r="HD194" s="28"/>
      <c r="HE194" s="28"/>
    </row>
    <row r="195" spans="2:213" s="37" customFormat="1" ht="26.85" customHeight="1">
      <c r="B195" s="388" t="s">
        <v>182</v>
      </c>
      <c r="C195" s="388"/>
      <c r="D195" s="223" t="s">
        <v>181</v>
      </c>
      <c r="E195" s="223"/>
      <c r="F195" s="265">
        <v>67</v>
      </c>
      <c r="G195" s="265">
        <v>70</v>
      </c>
      <c r="H195" s="265">
        <v>28</v>
      </c>
      <c r="I195" s="265">
        <v>69</v>
      </c>
      <c r="J195" s="415" t="s">
        <v>23</v>
      </c>
      <c r="K195" s="415" t="s">
        <v>23</v>
      </c>
      <c r="L195" s="415" t="s">
        <v>23</v>
      </c>
      <c r="M195" s="415" t="s">
        <v>23</v>
      </c>
      <c r="N195" s="415" t="s">
        <v>23</v>
      </c>
      <c r="O195" s="415" t="s">
        <v>23</v>
      </c>
      <c r="P195" s="415" t="s">
        <v>23</v>
      </c>
      <c r="Q195" s="415" t="s">
        <v>23</v>
      </c>
      <c r="R195" s="415" t="s">
        <v>23</v>
      </c>
      <c r="S195" s="415" t="s">
        <v>23</v>
      </c>
      <c r="T195" s="415" t="s">
        <v>23</v>
      </c>
      <c r="U195" s="415" t="s">
        <v>23</v>
      </c>
      <c r="V195" s="415" t="s">
        <v>23</v>
      </c>
      <c r="W195" s="415" t="s">
        <v>23</v>
      </c>
      <c r="X195" s="415" t="s">
        <v>23</v>
      </c>
      <c r="Y195" s="415" t="s">
        <v>23</v>
      </c>
      <c r="Z195" s="415" t="s">
        <v>23</v>
      </c>
      <c r="AA195" s="415" t="s">
        <v>23</v>
      </c>
      <c r="AB195" s="63"/>
      <c r="AC195" s="67"/>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28"/>
      <c r="BU195" s="28"/>
      <c r="BV195" s="28"/>
      <c r="BW195" s="28"/>
      <c r="BX195" s="28"/>
      <c r="BY195" s="28"/>
      <c r="BZ195" s="28"/>
      <c r="CA195" s="28"/>
      <c r="CB195" s="28"/>
      <c r="CC195" s="28"/>
      <c r="CD195" s="28"/>
      <c r="CE195" s="28"/>
      <c r="CF195" s="28"/>
      <c r="CG195" s="28"/>
      <c r="CH195" s="28"/>
      <c r="CI195" s="28"/>
      <c r="CJ195" s="28"/>
      <c r="CK195" s="28"/>
      <c r="CL195" s="28"/>
      <c r="CM195" s="28"/>
      <c r="CN195" s="28"/>
      <c r="CO195" s="28"/>
      <c r="CP195" s="28"/>
      <c r="CQ195" s="28"/>
      <c r="CR195" s="28"/>
      <c r="CS195" s="28"/>
      <c r="CT195" s="28"/>
      <c r="CU195" s="28"/>
      <c r="CV195" s="28"/>
      <c r="CW195" s="28"/>
      <c r="CX195" s="28"/>
      <c r="CY195" s="28"/>
      <c r="CZ195" s="28"/>
      <c r="DA195" s="28"/>
      <c r="DB195" s="28"/>
      <c r="DC195" s="28"/>
      <c r="DD195" s="28"/>
      <c r="DE195" s="28"/>
      <c r="DF195" s="28"/>
      <c r="DG195" s="28"/>
      <c r="DH195" s="28"/>
      <c r="DI195" s="28"/>
      <c r="DJ195" s="28"/>
      <c r="DK195" s="28"/>
      <c r="DL195" s="28"/>
      <c r="DM195" s="28"/>
      <c r="DN195" s="28"/>
      <c r="DO195" s="28"/>
      <c r="DP195" s="28"/>
      <c r="DQ195" s="28"/>
      <c r="DR195" s="28"/>
      <c r="DS195" s="28"/>
      <c r="DT195" s="28"/>
      <c r="DU195" s="28"/>
      <c r="DV195" s="28"/>
      <c r="DW195" s="28"/>
      <c r="DX195" s="28"/>
      <c r="DY195" s="28"/>
      <c r="DZ195" s="28"/>
      <c r="EA195" s="28"/>
      <c r="EB195" s="28"/>
      <c r="EC195" s="28"/>
      <c r="ED195" s="28"/>
      <c r="EE195" s="28"/>
      <c r="EF195" s="28"/>
      <c r="EG195" s="28"/>
      <c r="EH195" s="28"/>
      <c r="EI195" s="28"/>
      <c r="EJ195" s="28"/>
      <c r="EK195" s="28"/>
      <c r="EL195" s="28"/>
      <c r="EM195" s="28"/>
      <c r="EN195" s="28"/>
      <c r="EO195" s="28"/>
      <c r="EP195" s="28"/>
      <c r="EQ195" s="28"/>
      <c r="ER195" s="28"/>
      <c r="ES195" s="28"/>
      <c r="ET195" s="28"/>
      <c r="EU195" s="28"/>
      <c r="EV195" s="28"/>
      <c r="EW195" s="28"/>
      <c r="EX195" s="28"/>
      <c r="EY195" s="28"/>
      <c r="EZ195" s="28"/>
      <c r="FA195" s="28"/>
      <c r="FB195" s="28"/>
      <c r="FC195" s="28"/>
      <c r="FD195" s="28"/>
      <c r="FE195" s="28"/>
      <c r="FF195" s="28"/>
      <c r="FG195" s="28"/>
      <c r="FH195" s="28"/>
      <c r="FI195" s="28"/>
      <c r="FJ195" s="28"/>
      <c r="FK195" s="28"/>
      <c r="FL195" s="28"/>
      <c r="FM195" s="28"/>
      <c r="FN195" s="28"/>
      <c r="FO195" s="28"/>
      <c r="FP195" s="28"/>
      <c r="FQ195" s="28"/>
      <c r="FR195" s="28"/>
      <c r="FS195" s="28"/>
      <c r="FT195" s="28"/>
      <c r="FU195" s="28"/>
      <c r="FV195" s="28"/>
      <c r="FW195" s="28"/>
      <c r="FX195" s="28"/>
      <c r="FY195" s="28"/>
      <c r="FZ195" s="28"/>
      <c r="GA195" s="28"/>
      <c r="GB195" s="28"/>
      <c r="GC195" s="28"/>
      <c r="GD195" s="28"/>
      <c r="GE195" s="28"/>
      <c r="GF195" s="28"/>
      <c r="GG195" s="28"/>
      <c r="GH195" s="28"/>
      <c r="GI195" s="28"/>
      <c r="GJ195" s="28"/>
      <c r="GK195" s="28"/>
      <c r="GL195" s="28"/>
      <c r="GM195" s="28"/>
      <c r="GN195" s="28"/>
      <c r="GO195" s="28"/>
      <c r="GP195" s="28"/>
      <c r="GQ195" s="28"/>
      <c r="GR195" s="28"/>
      <c r="GS195" s="28"/>
      <c r="GT195" s="28"/>
      <c r="GU195" s="28"/>
      <c r="GV195" s="28"/>
      <c r="GW195" s="28"/>
      <c r="GX195" s="28"/>
      <c r="GY195" s="28"/>
      <c r="GZ195" s="28"/>
      <c r="HA195" s="28"/>
      <c r="HB195" s="28"/>
      <c r="HC195" s="28"/>
      <c r="HD195" s="28"/>
      <c r="HE195" s="28"/>
    </row>
    <row r="196" spans="2:213" s="37" customFormat="1" ht="26.85" customHeight="1">
      <c r="B196" s="388" t="s">
        <v>103</v>
      </c>
      <c r="C196" s="388"/>
      <c r="D196" s="223" t="s">
        <v>181</v>
      </c>
      <c r="E196" s="223"/>
      <c r="F196" s="265">
        <v>19</v>
      </c>
      <c r="G196" s="265">
        <v>55</v>
      </c>
      <c r="H196" s="265">
        <v>9</v>
      </c>
      <c r="I196" s="265">
        <v>48</v>
      </c>
      <c r="J196" s="415" t="s">
        <v>23</v>
      </c>
      <c r="K196" s="415" t="s">
        <v>23</v>
      </c>
      <c r="L196" s="415" t="s">
        <v>23</v>
      </c>
      <c r="M196" s="415" t="s">
        <v>23</v>
      </c>
      <c r="N196" s="415" t="s">
        <v>23</v>
      </c>
      <c r="O196" s="415" t="s">
        <v>23</v>
      </c>
      <c r="P196" s="415" t="s">
        <v>23</v>
      </c>
      <c r="Q196" s="415" t="s">
        <v>23</v>
      </c>
      <c r="R196" s="415" t="s">
        <v>23</v>
      </c>
      <c r="S196" s="415" t="s">
        <v>23</v>
      </c>
      <c r="T196" s="415" t="s">
        <v>23</v>
      </c>
      <c r="U196" s="415" t="s">
        <v>23</v>
      </c>
      <c r="V196" s="415" t="s">
        <v>23</v>
      </c>
      <c r="W196" s="415" t="s">
        <v>23</v>
      </c>
      <c r="X196" s="415" t="s">
        <v>23</v>
      </c>
      <c r="Y196" s="415" t="s">
        <v>23</v>
      </c>
      <c r="Z196" s="415" t="s">
        <v>23</v>
      </c>
      <c r="AA196" s="415" t="s">
        <v>23</v>
      </c>
      <c r="AB196" s="63"/>
      <c r="AC196" s="67"/>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8"/>
      <c r="FH196" s="28"/>
      <c r="FI196" s="28"/>
      <c r="FJ196" s="28"/>
      <c r="FK196" s="28"/>
      <c r="FL196" s="28"/>
      <c r="FM196" s="28"/>
      <c r="FN196" s="28"/>
      <c r="FO196" s="28"/>
      <c r="FP196" s="28"/>
      <c r="FQ196" s="28"/>
      <c r="FR196" s="28"/>
      <c r="FS196" s="28"/>
      <c r="FT196" s="28"/>
      <c r="FU196" s="28"/>
      <c r="FV196" s="28"/>
      <c r="FW196" s="28"/>
      <c r="FX196" s="28"/>
      <c r="FY196" s="28"/>
      <c r="FZ196" s="28"/>
      <c r="GA196" s="28"/>
      <c r="GB196" s="28"/>
      <c r="GC196" s="28"/>
      <c r="GD196" s="28"/>
      <c r="GE196" s="28"/>
      <c r="GF196" s="28"/>
      <c r="GG196" s="28"/>
      <c r="GH196" s="28"/>
      <c r="GI196" s="28"/>
      <c r="GJ196" s="28"/>
      <c r="GK196" s="28"/>
      <c r="GL196" s="28"/>
      <c r="GM196" s="28"/>
      <c r="GN196" s="28"/>
      <c r="GO196" s="28"/>
      <c r="GP196" s="28"/>
      <c r="GQ196" s="28"/>
      <c r="GR196" s="28"/>
      <c r="GS196" s="28"/>
      <c r="GT196" s="28"/>
      <c r="GU196" s="28"/>
      <c r="GV196" s="28"/>
      <c r="GW196" s="28"/>
      <c r="GX196" s="28"/>
      <c r="GY196" s="28"/>
      <c r="GZ196" s="28"/>
      <c r="HA196" s="28"/>
      <c r="HB196" s="28"/>
      <c r="HC196" s="28"/>
      <c r="HD196" s="28"/>
      <c r="HE196" s="28"/>
    </row>
    <row r="197" spans="2:213" s="37" customFormat="1" ht="26.85" customHeight="1">
      <c r="B197" s="388" t="s">
        <v>183</v>
      </c>
      <c r="C197" s="388"/>
      <c r="D197" s="223" t="s">
        <v>31</v>
      </c>
      <c r="E197" s="223"/>
      <c r="F197" s="265">
        <v>14</v>
      </c>
      <c r="G197" s="265">
        <v>1</v>
      </c>
      <c r="H197" s="265">
        <v>0</v>
      </c>
      <c r="I197" s="265">
        <v>15</v>
      </c>
      <c r="J197" s="415" t="s">
        <v>23</v>
      </c>
      <c r="K197" s="415" t="s">
        <v>23</v>
      </c>
      <c r="L197" s="425">
        <v>1</v>
      </c>
      <c r="M197" s="415" t="s">
        <v>23</v>
      </c>
      <c r="N197" s="415" t="s">
        <v>23</v>
      </c>
      <c r="O197" s="415" t="s">
        <v>23</v>
      </c>
      <c r="P197" s="415" t="s">
        <v>23</v>
      </c>
      <c r="Q197" s="415" t="s">
        <v>23</v>
      </c>
      <c r="R197" s="415" t="s">
        <v>23</v>
      </c>
      <c r="S197" s="415" t="s">
        <v>23</v>
      </c>
      <c r="T197" s="415" t="s">
        <v>23</v>
      </c>
      <c r="U197" s="415" t="s">
        <v>23</v>
      </c>
      <c r="V197" s="415" t="s">
        <v>23</v>
      </c>
      <c r="W197" s="415" t="s">
        <v>23</v>
      </c>
      <c r="X197" s="415" t="s">
        <v>23</v>
      </c>
      <c r="Y197" s="415" t="s">
        <v>23</v>
      </c>
      <c r="Z197" s="415" t="s">
        <v>23</v>
      </c>
      <c r="AA197" s="415" t="s">
        <v>23</v>
      </c>
      <c r="AB197" s="63"/>
      <c r="AC197" s="67"/>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c r="BN197" s="28"/>
      <c r="BO197" s="28"/>
      <c r="BP197" s="28"/>
      <c r="BQ197" s="28"/>
      <c r="BR197" s="28"/>
      <c r="BS197" s="28"/>
      <c r="BT197" s="28"/>
      <c r="BU197" s="28"/>
      <c r="BV197" s="28"/>
      <c r="BW197" s="28"/>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c r="DB197" s="28"/>
      <c r="DC197" s="28"/>
      <c r="DD197" s="28"/>
      <c r="DE197" s="28"/>
      <c r="DF197" s="28"/>
      <c r="DG197" s="28"/>
      <c r="DH197" s="28"/>
      <c r="DI197" s="28"/>
      <c r="DJ197" s="28"/>
      <c r="DK197" s="28"/>
      <c r="DL197" s="28"/>
      <c r="DM197" s="28"/>
      <c r="DN197" s="28"/>
      <c r="DO197" s="28"/>
      <c r="DP197" s="28"/>
      <c r="DQ197" s="28"/>
      <c r="DR197" s="28"/>
      <c r="DS197" s="28"/>
      <c r="DT197" s="28"/>
      <c r="DU197" s="28"/>
      <c r="DV197" s="28"/>
      <c r="DW197" s="28"/>
      <c r="DX197" s="28"/>
      <c r="DY197" s="28"/>
      <c r="DZ197" s="28"/>
      <c r="EA197" s="28"/>
      <c r="EB197" s="28"/>
      <c r="EC197" s="28"/>
      <c r="ED197" s="28"/>
      <c r="EE197" s="28"/>
      <c r="EF197" s="28"/>
      <c r="EG197" s="28"/>
      <c r="EH197" s="28"/>
      <c r="EI197" s="28"/>
      <c r="EJ197" s="28"/>
      <c r="EK197" s="28"/>
      <c r="EL197" s="28"/>
      <c r="EM197" s="28"/>
      <c r="EN197" s="28"/>
      <c r="EO197" s="28"/>
      <c r="EP197" s="28"/>
      <c r="EQ197" s="28"/>
      <c r="ER197" s="28"/>
      <c r="ES197" s="28"/>
      <c r="ET197" s="28"/>
      <c r="EU197" s="28"/>
      <c r="EV197" s="28"/>
      <c r="EW197" s="28"/>
      <c r="EX197" s="28"/>
      <c r="EY197" s="28"/>
      <c r="EZ197" s="28"/>
      <c r="FA197" s="28"/>
      <c r="FB197" s="28"/>
      <c r="FC197" s="28"/>
      <c r="FD197" s="28"/>
      <c r="FE197" s="28"/>
      <c r="FF197" s="28"/>
      <c r="FG197" s="28"/>
      <c r="FH197" s="28"/>
      <c r="FI197" s="28"/>
      <c r="FJ197" s="28"/>
      <c r="FK197" s="28"/>
      <c r="FL197" s="28"/>
      <c r="FM197" s="28"/>
      <c r="FN197" s="28"/>
      <c r="FO197" s="28"/>
      <c r="FP197" s="28"/>
      <c r="FQ197" s="28"/>
      <c r="FR197" s="28"/>
      <c r="FS197" s="28"/>
      <c r="FT197" s="28"/>
      <c r="FU197" s="28"/>
      <c r="FV197" s="28"/>
      <c r="FW197" s="28"/>
      <c r="FX197" s="28"/>
      <c r="FY197" s="28"/>
      <c r="FZ197" s="28"/>
      <c r="GA197" s="28"/>
      <c r="GB197" s="28"/>
      <c r="GC197" s="28"/>
      <c r="GD197" s="28"/>
      <c r="GE197" s="28"/>
      <c r="GF197" s="28"/>
      <c r="GG197" s="28"/>
      <c r="GH197" s="28"/>
      <c r="GI197" s="28"/>
      <c r="GJ197" s="28"/>
      <c r="GK197" s="28"/>
      <c r="GL197" s="28"/>
      <c r="GM197" s="28"/>
      <c r="GN197" s="28"/>
      <c r="GO197" s="28"/>
      <c r="GP197" s="28"/>
      <c r="GQ197" s="28"/>
      <c r="GR197" s="28"/>
      <c r="GS197" s="28"/>
      <c r="GT197" s="28"/>
      <c r="GU197" s="28"/>
      <c r="GV197" s="28"/>
      <c r="GW197" s="28"/>
      <c r="GX197" s="28"/>
      <c r="GY197" s="28"/>
      <c r="GZ197" s="28"/>
      <c r="HA197" s="28"/>
      <c r="HB197" s="28"/>
      <c r="HC197" s="28"/>
      <c r="HD197" s="28"/>
      <c r="HE197" s="28"/>
    </row>
    <row r="198" spans="2:213" s="37" customFormat="1" ht="26.85" customHeight="1">
      <c r="B198" s="388" t="s">
        <v>184</v>
      </c>
      <c r="C198" s="388"/>
      <c r="D198" s="223" t="s">
        <v>31</v>
      </c>
      <c r="E198" s="223"/>
      <c r="F198" s="265">
        <v>100</v>
      </c>
      <c r="G198" s="265">
        <v>100</v>
      </c>
      <c r="H198" s="265">
        <v>100</v>
      </c>
      <c r="I198" s="265">
        <v>100</v>
      </c>
      <c r="J198" s="415" t="s">
        <v>23</v>
      </c>
      <c r="K198" s="415" t="s">
        <v>23</v>
      </c>
      <c r="L198" s="425">
        <v>1</v>
      </c>
      <c r="M198" s="415" t="s">
        <v>23</v>
      </c>
      <c r="N198" s="415" t="s">
        <v>23</v>
      </c>
      <c r="O198" s="415" t="s">
        <v>23</v>
      </c>
      <c r="P198" s="415" t="s">
        <v>23</v>
      </c>
      <c r="Q198" s="415" t="s">
        <v>23</v>
      </c>
      <c r="R198" s="415" t="s">
        <v>23</v>
      </c>
      <c r="S198" s="415" t="s">
        <v>23</v>
      </c>
      <c r="T198" s="415" t="s">
        <v>23</v>
      </c>
      <c r="U198" s="415" t="s">
        <v>23</v>
      </c>
      <c r="V198" s="415" t="s">
        <v>23</v>
      </c>
      <c r="W198" s="415" t="s">
        <v>23</v>
      </c>
      <c r="X198" s="415" t="s">
        <v>23</v>
      </c>
      <c r="Y198" s="415" t="s">
        <v>23</v>
      </c>
      <c r="Z198" s="415" t="s">
        <v>23</v>
      </c>
      <c r="AA198" s="415" t="s">
        <v>23</v>
      </c>
      <c r="AB198" s="63"/>
      <c r="AC198" s="67"/>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28"/>
      <c r="BN198" s="28"/>
      <c r="BO198" s="28"/>
      <c r="BP198" s="28"/>
      <c r="BQ198" s="28"/>
      <c r="BR198" s="28"/>
      <c r="BS198" s="28"/>
      <c r="BT198" s="28"/>
      <c r="BU198" s="28"/>
      <c r="BV198" s="28"/>
      <c r="BW198" s="28"/>
      <c r="BX198" s="28"/>
      <c r="BY198" s="28"/>
      <c r="BZ198" s="28"/>
      <c r="CA198" s="28"/>
      <c r="CB198" s="28"/>
      <c r="CC198" s="28"/>
      <c r="CD198" s="28"/>
      <c r="CE198" s="28"/>
      <c r="CF198" s="28"/>
      <c r="CG198" s="28"/>
      <c r="CH198" s="28"/>
      <c r="CI198" s="28"/>
      <c r="CJ198" s="28"/>
      <c r="CK198" s="28"/>
      <c r="CL198" s="28"/>
      <c r="CM198" s="28"/>
      <c r="CN198" s="28"/>
      <c r="CO198" s="28"/>
      <c r="CP198" s="28"/>
      <c r="CQ198" s="28"/>
      <c r="CR198" s="28"/>
      <c r="CS198" s="28"/>
      <c r="CT198" s="28"/>
      <c r="CU198" s="28"/>
      <c r="CV198" s="28"/>
      <c r="CW198" s="28"/>
      <c r="CX198" s="28"/>
      <c r="CY198" s="28"/>
      <c r="CZ198" s="28"/>
      <c r="DA198" s="28"/>
      <c r="DB198" s="28"/>
      <c r="DC198" s="28"/>
      <c r="DD198" s="28"/>
      <c r="DE198" s="28"/>
      <c r="DF198" s="28"/>
      <c r="DG198" s="28"/>
      <c r="DH198" s="28"/>
      <c r="DI198" s="28"/>
      <c r="DJ198" s="28"/>
      <c r="DK198" s="28"/>
      <c r="DL198" s="28"/>
      <c r="DM198" s="28"/>
      <c r="DN198" s="28"/>
      <c r="DO198" s="28"/>
      <c r="DP198" s="28"/>
      <c r="DQ198" s="28"/>
      <c r="DR198" s="28"/>
      <c r="DS198" s="28"/>
      <c r="DT198" s="28"/>
      <c r="DU198" s="28"/>
      <c r="DV198" s="28"/>
      <c r="DW198" s="28"/>
      <c r="DX198" s="28"/>
      <c r="DY198" s="28"/>
      <c r="DZ198" s="28"/>
      <c r="EA198" s="28"/>
      <c r="EB198" s="28"/>
      <c r="EC198" s="28"/>
      <c r="ED198" s="28"/>
      <c r="EE198" s="28"/>
      <c r="EF198" s="28"/>
      <c r="EG198" s="28"/>
      <c r="EH198" s="28"/>
      <c r="EI198" s="28"/>
      <c r="EJ198" s="28"/>
      <c r="EK198" s="28"/>
      <c r="EL198" s="28"/>
      <c r="EM198" s="28"/>
      <c r="EN198" s="28"/>
      <c r="EO198" s="28"/>
      <c r="EP198" s="28"/>
      <c r="EQ198" s="28"/>
      <c r="ER198" s="28"/>
      <c r="ES198" s="28"/>
      <c r="ET198" s="28"/>
      <c r="EU198" s="28"/>
      <c r="EV198" s="28"/>
      <c r="EW198" s="28"/>
      <c r="EX198" s="28"/>
      <c r="EY198" s="28"/>
      <c r="EZ198" s="28"/>
      <c r="FA198" s="28"/>
      <c r="FB198" s="28"/>
      <c r="FC198" s="28"/>
      <c r="FD198" s="28"/>
      <c r="FE198" s="28"/>
      <c r="FF198" s="28"/>
      <c r="FG198" s="28"/>
      <c r="FH198" s="28"/>
      <c r="FI198" s="28"/>
      <c r="FJ198" s="28"/>
      <c r="FK198" s="28"/>
      <c r="FL198" s="28"/>
      <c r="FM198" s="28"/>
      <c r="FN198" s="28"/>
      <c r="FO198" s="28"/>
      <c r="FP198" s="28"/>
      <c r="FQ198" s="28"/>
      <c r="FR198" s="28"/>
      <c r="FS198" s="28"/>
      <c r="FT198" s="28"/>
      <c r="FU198" s="28"/>
      <c r="FV198" s="28"/>
      <c r="FW198" s="28"/>
      <c r="FX198" s="28"/>
      <c r="FY198" s="28"/>
      <c r="FZ198" s="28"/>
      <c r="GA198" s="28"/>
      <c r="GB198" s="28"/>
      <c r="GC198" s="28"/>
      <c r="GD198" s="28"/>
      <c r="GE198" s="28"/>
      <c r="GF198" s="28"/>
      <c r="GG198" s="28"/>
      <c r="GH198" s="28"/>
      <c r="GI198" s="28"/>
      <c r="GJ198" s="28"/>
      <c r="GK198" s="28"/>
      <c r="GL198" s="28"/>
      <c r="GM198" s="28"/>
      <c r="GN198" s="28"/>
      <c r="GO198" s="28"/>
      <c r="GP198" s="28"/>
      <c r="GQ198" s="28"/>
      <c r="GR198" s="28"/>
      <c r="GS198" s="28"/>
      <c r="GT198" s="28"/>
      <c r="GU198" s="28"/>
      <c r="GV198" s="28"/>
      <c r="GW198" s="28"/>
      <c r="GX198" s="28"/>
      <c r="GY198" s="28"/>
      <c r="GZ198" s="28"/>
      <c r="HA198" s="28"/>
      <c r="HB198" s="28"/>
      <c r="HC198" s="28"/>
      <c r="HD198" s="28"/>
      <c r="HE198" s="28"/>
    </row>
    <row r="199" spans="2:213" s="37" customFormat="1" ht="26.85" customHeight="1">
      <c r="B199" s="263" t="s">
        <v>185</v>
      </c>
      <c r="C199" s="263"/>
      <c r="D199" s="223"/>
      <c r="E199" s="223"/>
      <c r="F199" s="265"/>
      <c r="G199" s="265"/>
      <c r="H199" s="265"/>
      <c r="I199" s="265"/>
      <c r="J199" s="221"/>
      <c r="K199" s="221"/>
      <c r="L199" s="221"/>
      <c r="M199" s="221"/>
      <c r="N199" s="221"/>
      <c r="O199" s="221"/>
      <c r="P199" s="221"/>
      <c r="Q199" s="221"/>
      <c r="R199" s="221"/>
      <c r="S199" s="221"/>
      <c r="T199" s="221"/>
      <c r="U199" s="221"/>
      <c r="V199" s="221"/>
      <c r="W199" s="221"/>
      <c r="X199" s="221"/>
      <c r="Y199" s="221"/>
      <c r="Z199" s="221"/>
      <c r="AA199" s="221"/>
      <c r="AB199" s="51"/>
      <c r="AC199" s="67"/>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28"/>
      <c r="BN199" s="28"/>
      <c r="BO199" s="28"/>
      <c r="BP199" s="28"/>
      <c r="BQ199" s="28"/>
      <c r="BR199" s="28"/>
      <c r="BS199" s="28"/>
      <c r="BT199" s="28"/>
      <c r="BU199" s="28"/>
      <c r="BV199" s="28"/>
      <c r="BW199" s="28"/>
      <c r="BX199" s="28"/>
      <c r="BY199" s="28"/>
      <c r="BZ199" s="28"/>
      <c r="CA199" s="28"/>
      <c r="CB199" s="28"/>
      <c r="CC199" s="28"/>
      <c r="CD199" s="28"/>
      <c r="CE199" s="28"/>
      <c r="CF199" s="28"/>
      <c r="CG199" s="28"/>
      <c r="CH199" s="28"/>
      <c r="CI199" s="28"/>
      <c r="CJ199" s="28"/>
      <c r="CK199" s="28"/>
      <c r="CL199" s="28"/>
      <c r="CM199" s="28"/>
      <c r="CN199" s="28"/>
      <c r="CO199" s="28"/>
      <c r="CP199" s="28"/>
      <c r="CQ199" s="28"/>
      <c r="CR199" s="28"/>
      <c r="CS199" s="28"/>
      <c r="CT199" s="28"/>
      <c r="CU199" s="28"/>
      <c r="CV199" s="28"/>
      <c r="CW199" s="28"/>
      <c r="CX199" s="28"/>
      <c r="CY199" s="28"/>
      <c r="CZ199" s="28"/>
      <c r="DA199" s="28"/>
      <c r="DB199" s="28"/>
      <c r="DC199" s="28"/>
      <c r="DD199" s="28"/>
      <c r="DE199" s="28"/>
      <c r="DF199" s="28"/>
      <c r="DG199" s="28"/>
      <c r="DH199" s="28"/>
      <c r="DI199" s="28"/>
      <c r="DJ199" s="28"/>
      <c r="DK199" s="28"/>
      <c r="DL199" s="28"/>
      <c r="DM199" s="28"/>
      <c r="DN199" s="28"/>
      <c r="DO199" s="28"/>
      <c r="DP199" s="28"/>
      <c r="DQ199" s="28"/>
      <c r="DR199" s="28"/>
      <c r="DS199" s="28"/>
      <c r="DT199" s="28"/>
      <c r="DU199" s="28"/>
      <c r="DV199" s="28"/>
      <c r="DW199" s="28"/>
      <c r="DX199" s="28"/>
      <c r="DY199" s="28"/>
      <c r="DZ199" s="28"/>
      <c r="EA199" s="28"/>
      <c r="EB199" s="28"/>
      <c r="EC199" s="28"/>
      <c r="ED199" s="28"/>
      <c r="EE199" s="28"/>
      <c r="EF199" s="28"/>
      <c r="EG199" s="28"/>
      <c r="EH199" s="28"/>
      <c r="EI199" s="28"/>
      <c r="EJ199" s="28"/>
      <c r="EK199" s="28"/>
      <c r="EL199" s="28"/>
      <c r="EM199" s="28"/>
      <c r="EN199" s="28"/>
      <c r="EO199" s="28"/>
      <c r="EP199" s="28"/>
      <c r="EQ199" s="28"/>
      <c r="ER199" s="28"/>
      <c r="ES199" s="28"/>
      <c r="ET199" s="28"/>
      <c r="EU199" s="28"/>
      <c r="EV199" s="28"/>
      <c r="EW199" s="28"/>
      <c r="EX199" s="28"/>
      <c r="EY199" s="28"/>
      <c r="EZ199" s="28"/>
      <c r="FA199" s="28"/>
      <c r="FB199" s="28"/>
      <c r="FC199" s="28"/>
      <c r="FD199" s="28"/>
      <c r="FE199" s="28"/>
      <c r="FF199" s="28"/>
      <c r="FG199" s="28"/>
      <c r="FH199" s="28"/>
      <c r="FI199" s="28"/>
      <c r="FJ199" s="28"/>
      <c r="FK199" s="28"/>
      <c r="FL199" s="28"/>
      <c r="FM199" s="28"/>
      <c r="FN199" s="28"/>
      <c r="FO199" s="28"/>
      <c r="FP199" s="28"/>
      <c r="FQ199" s="28"/>
      <c r="FR199" s="28"/>
      <c r="FS199" s="28"/>
      <c r="FT199" s="28"/>
      <c r="FU199" s="28"/>
      <c r="FV199" s="28"/>
      <c r="FW199" s="28"/>
      <c r="FX199" s="28"/>
      <c r="FY199" s="28"/>
      <c r="FZ199" s="28"/>
      <c r="GA199" s="28"/>
      <c r="GB199" s="28"/>
      <c r="GC199" s="28"/>
      <c r="GD199" s="28"/>
      <c r="GE199" s="28"/>
      <c r="GF199" s="28"/>
      <c r="GG199" s="28"/>
      <c r="GH199" s="28"/>
      <c r="GI199" s="28"/>
      <c r="GJ199" s="28"/>
      <c r="GK199" s="28"/>
      <c r="GL199" s="28"/>
      <c r="GM199" s="28"/>
      <c r="GN199" s="28"/>
      <c r="GO199" s="28"/>
      <c r="GP199" s="28"/>
      <c r="GQ199" s="28"/>
      <c r="GR199" s="28"/>
      <c r="GS199" s="28"/>
      <c r="GT199" s="28"/>
      <c r="GU199" s="28"/>
      <c r="GV199" s="28"/>
      <c r="GW199" s="28"/>
      <c r="GX199" s="28"/>
      <c r="GY199" s="28"/>
      <c r="GZ199" s="28"/>
      <c r="HA199" s="28"/>
      <c r="HB199" s="28"/>
      <c r="HC199" s="28"/>
      <c r="HD199" s="28"/>
      <c r="HE199" s="28"/>
    </row>
    <row r="200" spans="2:213" s="37" customFormat="1" ht="26.85" customHeight="1">
      <c r="B200" s="388" t="s">
        <v>180</v>
      </c>
      <c r="C200" s="388"/>
      <c r="D200" s="223" t="s">
        <v>31</v>
      </c>
      <c r="E200" s="223"/>
      <c r="F200" s="611">
        <v>1</v>
      </c>
      <c r="G200" s="611">
        <v>1</v>
      </c>
      <c r="H200" s="265" t="s">
        <v>23</v>
      </c>
      <c r="I200" s="265" t="s">
        <v>23</v>
      </c>
      <c r="J200" s="415" t="s">
        <v>23</v>
      </c>
      <c r="K200" s="415" t="s">
        <v>23</v>
      </c>
      <c r="L200" s="415" t="s">
        <v>23</v>
      </c>
      <c r="M200" s="415" t="s">
        <v>23</v>
      </c>
      <c r="N200" s="415" t="s">
        <v>23</v>
      </c>
      <c r="O200" s="415" t="s">
        <v>23</v>
      </c>
      <c r="P200" s="415" t="s">
        <v>23</v>
      </c>
      <c r="Q200" s="415" t="s">
        <v>23</v>
      </c>
      <c r="R200" s="415" t="s">
        <v>23</v>
      </c>
      <c r="S200" s="415" t="s">
        <v>23</v>
      </c>
      <c r="T200" s="415" t="s">
        <v>23</v>
      </c>
      <c r="U200" s="415" t="s">
        <v>23</v>
      </c>
      <c r="V200" s="415" t="s">
        <v>23</v>
      </c>
      <c r="W200" s="415" t="s">
        <v>23</v>
      </c>
      <c r="X200" s="415" t="s">
        <v>23</v>
      </c>
      <c r="Y200" s="415" t="s">
        <v>23</v>
      </c>
      <c r="Z200" s="415" t="s">
        <v>23</v>
      </c>
      <c r="AA200" s="415" t="s">
        <v>23</v>
      </c>
      <c r="AB200" s="63"/>
      <c r="AC200" s="67"/>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28"/>
      <c r="BM200" s="28"/>
      <c r="BN200" s="28"/>
      <c r="BO200" s="28"/>
      <c r="BP200" s="28"/>
      <c r="BQ200" s="28"/>
      <c r="BR200" s="28"/>
      <c r="BS200" s="28"/>
      <c r="BT200" s="28"/>
      <c r="BU200" s="28"/>
      <c r="BV200" s="28"/>
      <c r="BW200" s="28"/>
      <c r="BX200" s="28"/>
      <c r="BY200" s="28"/>
      <c r="BZ200" s="28"/>
      <c r="CA200" s="28"/>
      <c r="CB200" s="28"/>
      <c r="CC200" s="28"/>
      <c r="CD200" s="28"/>
      <c r="CE200" s="28"/>
      <c r="CF200" s="28"/>
      <c r="CG200" s="28"/>
      <c r="CH200" s="28"/>
      <c r="CI200" s="28"/>
      <c r="CJ200" s="28"/>
      <c r="CK200" s="28"/>
      <c r="CL200" s="28"/>
      <c r="CM200" s="28"/>
      <c r="CN200" s="28"/>
      <c r="CO200" s="28"/>
      <c r="CP200" s="28"/>
      <c r="CQ200" s="28"/>
      <c r="CR200" s="28"/>
      <c r="CS200" s="28"/>
      <c r="CT200" s="28"/>
      <c r="CU200" s="28"/>
      <c r="CV200" s="28"/>
      <c r="CW200" s="28"/>
      <c r="CX200" s="28"/>
      <c r="CY200" s="28"/>
      <c r="CZ200" s="28"/>
      <c r="DA200" s="28"/>
      <c r="DB200" s="28"/>
      <c r="DC200" s="28"/>
      <c r="DD200" s="28"/>
      <c r="DE200" s="28"/>
      <c r="DF200" s="28"/>
      <c r="DG200" s="28"/>
      <c r="DH200" s="28"/>
      <c r="DI200" s="28"/>
      <c r="DJ200" s="28"/>
      <c r="DK200" s="28"/>
      <c r="DL200" s="28"/>
      <c r="DM200" s="28"/>
      <c r="DN200" s="28"/>
      <c r="DO200" s="28"/>
      <c r="DP200" s="28"/>
      <c r="DQ200" s="28"/>
      <c r="DR200" s="28"/>
      <c r="DS200" s="28"/>
      <c r="DT200" s="28"/>
      <c r="DU200" s="28"/>
      <c r="DV200" s="28"/>
      <c r="DW200" s="28"/>
      <c r="DX200" s="28"/>
      <c r="DY200" s="28"/>
      <c r="DZ200" s="28"/>
      <c r="EA200" s="28"/>
      <c r="EB200" s="28"/>
      <c r="EC200" s="28"/>
      <c r="ED200" s="28"/>
      <c r="EE200" s="28"/>
      <c r="EF200" s="28"/>
      <c r="EG200" s="28"/>
      <c r="EH200" s="28"/>
      <c r="EI200" s="28"/>
      <c r="EJ200" s="28"/>
      <c r="EK200" s="28"/>
      <c r="EL200" s="28"/>
      <c r="EM200" s="28"/>
      <c r="EN200" s="28"/>
      <c r="EO200" s="28"/>
      <c r="EP200" s="28"/>
      <c r="EQ200" s="28"/>
      <c r="ER200" s="28"/>
      <c r="ES200" s="28"/>
      <c r="ET200" s="28"/>
      <c r="EU200" s="28"/>
      <c r="EV200" s="28"/>
      <c r="EW200" s="28"/>
      <c r="EX200" s="28"/>
      <c r="EY200" s="28"/>
      <c r="EZ200" s="28"/>
      <c r="FA200" s="28"/>
      <c r="FB200" s="28"/>
      <c r="FC200" s="28"/>
      <c r="FD200" s="28"/>
      <c r="FE200" s="28"/>
      <c r="FF200" s="28"/>
      <c r="FG200" s="28"/>
      <c r="FH200" s="28"/>
      <c r="FI200" s="28"/>
      <c r="FJ200" s="28"/>
      <c r="FK200" s="28"/>
      <c r="FL200" s="28"/>
      <c r="FM200" s="28"/>
      <c r="FN200" s="28"/>
      <c r="FO200" s="28"/>
      <c r="FP200" s="28"/>
      <c r="FQ200" s="28"/>
      <c r="FR200" s="28"/>
      <c r="FS200" s="28"/>
      <c r="FT200" s="28"/>
      <c r="FU200" s="28"/>
      <c r="FV200" s="28"/>
      <c r="FW200" s="28"/>
      <c r="FX200" s="28"/>
      <c r="FY200" s="28"/>
      <c r="FZ200" s="28"/>
      <c r="GA200" s="28"/>
      <c r="GB200" s="28"/>
      <c r="GC200" s="28"/>
      <c r="GD200" s="28"/>
      <c r="GE200" s="28"/>
      <c r="GF200" s="28"/>
      <c r="GG200" s="28"/>
      <c r="GH200" s="28"/>
      <c r="GI200" s="28"/>
      <c r="GJ200" s="28"/>
      <c r="GK200" s="28"/>
      <c r="GL200" s="28"/>
      <c r="GM200" s="28"/>
      <c r="GN200" s="28"/>
      <c r="GO200" s="28"/>
      <c r="GP200" s="28"/>
      <c r="GQ200" s="28"/>
      <c r="GR200" s="28"/>
      <c r="GS200" s="28"/>
      <c r="GT200" s="28"/>
      <c r="GU200" s="28"/>
      <c r="GV200" s="28"/>
      <c r="GW200" s="28"/>
      <c r="GX200" s="28"/>
      <c r="GY200" s="28"/>
      <c r="GZ200" s="28"/>
      <c r="HA200" s="28"/>
      <c r="HB200" s="28"/>
      <c r="HC200" s="28"/>
      <c r="HD200" s="28"/>
      <c r="HE200" s="28"/>
    </row>
    <row r="201" spans="2:213" s="37" customFormat="1" ht="26.85" customHeight="1">
      <c r="B201" s="388" t="s">
        <v>182</v>
      </c>
      <c r="C201" s="388"/>
      <c r="D201" s="223" t="s">
        <v>31</v>
      </c>
      <c r="E201" s="223"/>
      <c r="F201" s="611">
        <v>1</v>
      </c>
      <c r="G201" s="611">
        <v>1</v>
      </c>
      <c r="H201" s="265" t="s">
        <v>23</v>
      </c>
      <c r="I201" s="265" t="s">
        <v>23</v>
      </c>
      <c r="J201" s="415" t="s">
        <v>23</v>
      </c>
      <c r="K201" s="415" t="s">
        <v>23</v>
      </c>
      <c r="L201" s="415" t="s">
        <v>23</v>
      </c>
      <c r="M201" s="415" t="s">
        <v>23</v>
      </c>
      <c r="N201" s="415" t="s">
        <v>23</v>
      </c>
      <c r="O201" s="415" t="s">
        <v>23</v>
      </c>
      <c r="P201" s="415" t="s">
        <v>23</v>
      </c>
      <c r="Q201" s="415" t="s">
        <v>23</v>
      </c>
      <c r="R201" s="415" t="s">
        <v>23</v>
      </c>
      <c r="S201" s="415" t="s">
        <v>23</v>
      </c>
      <c r="T201" s="415" t="s">
        <v>23</v>
      </c>
      <c r="U201" s="415" t="s">
        <v>23</v>
      </c>
      <c r="V201" s="415" t="s">
        <v>23</v>
      </c>
      <c r="W201" s="415" t="s">
        <v>23</v>
      </c>
      <c r="X201" s="415" t="s">
        <v>23</v>
      </c>
      <c r="Y201" s="415" t="s">
        <v>23</v>
      </c>
      <c r="Z201" s="415" t="s">
        <v>23</v>
      </c>
      <c r="AA201" s="415" t="s">
        <v>23</v>
      </c>
      <c r="AB201" s="63"/>
      <c r="AC201" s="67"/>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c r="BN201" s="28"/>
      <c r="BO201" s="28"/>
      <c r="BP201" s="28"/>
      <c r="BQ201" s="28"/>
      <c r="BR201" s="28"/>
      <c r="BS201" s="28"/>
      <c r="BT201" s="28"/>
      <c r="BU201" s="28"/>
      <c r="BV201" s="28"/>
      <c r="BW201" s="28"/>
      <c r="BX201" s="28"/>
      <c r="BY201" s="28"/>
      <c r="BZ201" s="28"/>
      <c r="CA201" s="28"/>
      <c r="CB201" s="28"/>
      <c r="CC201" s="28"/>
      <c r="CD201" s="28"/>
      <c r="CE201" s="28"/>
      <c r="CF201" s="28"/>
      <c r="CG201" s="28"/>
      <c r="CH201" s="28"/>
      <c r="CI201" s="28"/>
      <c r="CJ201" s="28"/>
      <c r="CK201" s="28"/>
      <c r="CL201" s="28"/>
      <c r="CM201" s="28"/>
      <c r="CN201" s="28"/>
      <c r="CO201" s="28"/>
      <c r="CP201" s="28"/>
      <c r="CQ201" s="28"/>
      <c r="CR201" s="28"/>
      <c r="CS201" s="28"/>
      <c r="CT201" s="28"/>
      <c r="CU201" s="28"/>
      <c r="CV201" s="28"/>
      <c r="CW201" s="28"/>
      <c r="CX201" s="28"/>
      <c r="CY201" s="28"/>
      <c r="CZ201" s="28"/>
      <c r="DA201" s="28"/>
      <c r="DB201" s="28"/>
      <c r="DC201" s="28"/>
      <c r="DD201" s="28"/>
      <c r="DE201" s="28"/>
      <c r="DF201" s="28"/>
      <c r="DG201" s="28"/>
      <c r="DH201" s="28"/>
      <c r="DI201" s="28"/>
      <c r="DJ201" s="28"/>
      <c r="DK201" s="28"/>
      <c r="DL201" s="28"/>
      <c r="DM201" s="28"/>
      <c r="DN201" s="28"/>
      <c r="DO201" s="28"/>
      <c r="DP201" s="28"/>
      <c r="DQ201" s="28"/>
      <c r="DR201" s="28"/>
      <c r="DS201" s="28"/>
      <c r="DT201" s="28"/>
      <c r="DU201" s="28"/>
      <c r="DV201" s="28"/>
      <c r="DW201" s="28"/>
      <c r="DX201" s="28"/>
      <c r="DY201" s="28"/>
      <c r="DZ201" s="28"/>
      <c r="EA201" s="28"/>
      <c r="EB201" s="28"/>
      <c r="EC201" s="28"/>
      <c r="ED201" s="28"/>
      <c r="EE201" s="28"/>
      <c r="EF201" s="28"/>
      <c r="EG201" s="28"/>
      <c r="EH201" s="28"/>
      <c r="EI201" s="28"/>
      <c r="EJ201" s="28"/>
      <c r="EK201" s="28"/>
      <c r="EL201" s="28"/>
      <c r="EM201" s="28"/>
      <c r="EN201" s="28"/>
      <c r="EO201" s="28"/>
      <c r="EP201" s="28"/>
      <c r="EQ201" s="28"/>
      <c r="ER201" s="28"/>
      <c r="ES201" s="28"/>
      <c r="ET201" s="28"/>
      <c r="EU201" s="28"/>
      <c r="EV201" s="28"/>
      <c r="EW201" s="28"/>
      <c r="EX201" s="28"/>
      <c r="EY201" s="28"/>
      <c r="EZ201" s="28"/>
      <c r="FA201" s="28"/>
      <c r="FB201" s="28"/>
      <c r="FC201" s="28"/>
      <c r="FD201" s="28"/>
      <c r="FE201" s="28"/>
      <c r="FF201" s="28"/>
      <c r="FG201" s="28"/>
      <c r="FH201" s="28"/>
      <c r="FI201" s="28"/>
      <c r="FJ201" s="28"/>
      <c r="FK201" s="28"/>
      <c r="FL201" s="28"/>
      <c r="FM201" s="28"/>
      <c r="FN201" s="28"/>
      <c r="FO201" s="28"/>
      <c r="FP201" s="28"/>
      <c r="FQ201" s="28"/>
      <c r="FR201" s="28"/>
      <c r="FS201" s="28"/>
      <c r="FT201" s="28"/>
      <c r="FU201" s="28"/>
      <c r="FV201" s="28"/>
      <c r="FW201" s="28"/>
      <c r="FX201" s="28"/>
      <c r="FY201" s="28"/>
      <c r="FZ201" s="28"/>
      <c r="GA201" s="28"/>
      <c r="GB201" s="28"/>
      <c r="GC201" s="28"/>
      <c r="GD201" s="28"/>
      <c r="GE201" s="28"/>
      <c r="GF201" s="28"/>
      <c r="GG201" s="28"/>
      <c r="GH201" s="28"/>
      <c r="GI201" s="28"/>
      <c r="GJ201" s="28"/>
      <c r="GK201" s="28"/>
      <c r="GL201" s="28"/>
      <c r="GM201" s="28"/>
      <c r="GN201" s="28"/>
      <c r="GO201" s="28"/>
      <c r="GP201" s="28"/>
      <c r="GQ201" s="28"/>
      <c r="GR201" s="28"/>
      <c r="GS201" s="28"/>
      <c r="GT201" s="28"/>
      <c r="GU201" s="28"/>
      <c r="GV201" s="28"/>
      <c r="GW201" s="28"/>
      <c r="GX201" s="28"/>
      <c r="GY201" s="28"/>
      <c r="GZ201" s="28"/>
      <c r="HA201" s="28"/>
      <c r="HB201" s="28"/>
      <c r="HC201" s="28"/>
      <c r="HD201" s="28"/>
      <c r="HE201" s="28"/>
    </row>
    <row r="202" spans="2:213" s="37" customFormat="1" ht="26.85" customHeight="1">
      <c r="B202" s="388" t="s">
        <v>103</v>
      </c>
      <c r="C202" s="388"/>
      <c r="D202" s="223" t="s">
        <v>31</v>
      </c>
      <c r="E202" s="223"/>
      <c r="F202" s="265" t="s">
        <v>23</v>
      </c>
      <c r="G202" s="265" t="s">
        <v>23</v>
      </c>
      <c r="H202" s="265" t="s">
        <v>23</v>
      </c>
      <c r="I202" s="265" t="s">
        <v>23</v>
      </c>
      <c r="J202" s="415" t="s">
        <v>23</v>
      </c>
      <c r="K202" s="415" t="s">
        <v>23</v>
      </c>
      <c r="L202" s="415" t="s">
        <v>23</v>
      </c>
      <c r="M202" s="415" t="s">
        <v>23</v>
      </c>
      <c r="N202" s="415" t="s">
        <v>23</v>
      </c>
      <c r="O202" s="415" t="s">
        <v>23</v>
      </c>
      <c r="P202" s="415" t="s">
        <v>23</v>
      </c>
      <c r="Q202" s="415" t="s">
        <v>23</v>
      </c>
      <c r="R202" s="415" t="s">
        <v>23</v>
      </c>
      <c r="S202" s="415" t="s">
        <v>23</v>
      </c>
      <c r="T202" s="415" t="s">
        <v>23</v>
      </c>
      <c r="U202" s="415" t="s">
        <v>23</v>
      </c>
      <c r="V202" s="415" t="s">
        <v>23</v>
      </c>
      <c r="W202" s="415" t="s">
        <v>23</v>
      </c>
      <c r="X202" s="415" t="s">
        <v>23</v>
      </c>
      <c r="Y202" s="415" t="s">
        <v>23</v>
      </c>
      <c r="Z202" s="415" t="s">
        <v>23</v>
      </c>
      <c r="AA202" s="415" t="s">
        <v>23</v>
      </c>
      <c r="AB202" s="63"/>
      <c r="AC202" s="67"/>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28"/>
      <c r="BN202" s="28"/>
      <c r="BO202" s="28"/>
      <c r="BP202" s="28"/>
      <c r="BQ202" s="28"/>
      <c r="BR202" s="28"/>
      <c r="BS202" s="28"/>
      <c r="BT202" s="28"/>
      <c r="BU202" s="28"/>
      <c r="BV202" s="28"/>
      <c r="BW202" s="28"/>
      <c r="BX202" s="28"/>
      <c r="BY202" s="28"/>
      <c r="BZ202" s="28"/>
      <c r="CA202" s="28"/>
      <c r="CB202" s="28"/>
      <c r="CC202" s="28"/>
      <c r="CD202" s="28"/>
      <c r="CE202" s="28"/>
      <c r="CF202" s="28"/>
      <c r="CG202" s="28"/>
      <c r="CH202" s="28"/>
      <c r="CI202" s="28"/>
      <c r="CJ202" s="28"/>
      <c r="CK202" s="28"/>
      <c r="CL202" s="28"/>
      <c r="CM202" s="28"/>
      <c r="CN202" s="28"/>
      <c r="CO202" s="28"/>
      <c r="CP202" s="28"/>
      <c r="CQ202" s="28"/>
      <c r="CR202" s="28"/>
      <c r="CS202" s="28"/>
      <c r="CT202" s="28"/>
      <c r="CU202" s="28"/>
      <c r="CV202" s="28"/>
      <c r="CW202" s="28"/>
      <c r="CX202" s="28"/>
      <c r="CY202" s="28"/>
      <c r="CZ202" s="28"/>
      <c r="DA202" s="28"/>
      <c r="DB202" s="28"/>
      <c r="DC202" s="28"/>
      <c r="DD202" s="28"/>
      <c r="DE202" s="28"/>
      <c r="DF202" s="28"/>
      <c r="DG202" s="28"/>
      <c r="DH202" s="28"/>
      <c r="DI202" s="28"/>
      <c r="DJ202" s="28"/>
      <c r="DK202" s="28"/>
      <c r="DL202" s="28"/>
      <c r="DM202" s="28"/>
      <c r="DN202" s="28"/>
      <c r="DO202" s="28"/>
      <c r="DP202" s="28"/>
      <c r="DQ202" s="28"/>
      <c r="DR202" s="28"/>
      <c r="DS202" s="28"/>
      <c r="DT202" s="28"/>
      <c r="DU202" s="28"/>
      <c r="DV202" s="28"/>
      <c r="DW202" s="28"/>
      <c r="DX202" s="28"/>
      <c r="DY202" s="28"/>
      <c r="DZ202" s="28"/>
      <c r="EA202" s="28"/>
      <c r="EB202" s="28"/>
      <c r="EC202" s="28"/>
      <c r="ED202" s="28"/>
      <c r="EE202" s="28"/>
      <c r="EF202" s="28"/>
      <c r="EG202" s="28"/>
      <c r="EH202" s="28"/>
      <c r="EI202" s="28"/>
      <c r="EJ202" s="28"/>
      <c r="EK202" s="28"/>
      <c r="EL202" s="28"/>
      <c r="EM202" s="28"/>
      <c r="EN202" s="28"/>
      <c r="EO202" s="28"/>
      <c r="EP202" s="28"/>
      <c r="EQ202" s="28"/>
      <c r="ER202" s="28"/>
      <c r="ES202" s="28"/>
      <c r="ET202" s="28"/>
      <c r="EU202" s="28"/>
      <c r="EV202" s="28"/>
      <c r="EW202" s="28"/>
      <c r="EX202" s="28"/>
      <c r="EY202" s="28"/>
      <c r="EZ202" s="28"/>
      <c r="FA202" s="28"/>
      <c r="FB202" s="28"/>
      <c r="FC202" s="28"/>
      <c r="FD202" s="28"/>
      <c r="FE202" s="28"/>
      <c r="FF202" s="28"/>
      <c r="FG202" s="28"/>
      <c r="FH202" s="28"/>
      <c r="FI202" s="28"/>
      <c r="FJ202" s="28"/>
      <c r="FK202" s="28"/>
      <c r="FL202" s="28"/>
      <c r="FM202" s="28"/>
      <c r="FN202" s="28"/>
      <c r="FO202" s="28"/>
      <c r="FP202" s="28"/>
      <c r="FQ202" s="28"/>
      <c r="FR202" s="28"/>
      <c r="FS202" s="28"/>
      <c r="FT202" s="28"/>
      <c r="FU202" s="28"/>
      <c r="FV202" s="28"/>
      <c r="FW202" s="28"/>
      <c r="FX202" s="28"/>
      <c r="FY202" s="28"/>
      <c r="FZ202" s="28"/>
      <c r="GA202" s="28"/>
      <c r="GB202" s="28"/>
      <c r="GC202" s="28"/>
      <c r="GD202" s="28"/>
      <c r="GE202" s="28"/>
      <c r="GF202" s="28"/>
      <c r="GG202" s="28"/>
      <c r="GH202" s="28"/>
      <c r="GI202" s="28"/>
      <c r="GJ202" s="28"/>
      <c r="GK202" s="28"/>
      <c r="GL202" s="28"/>
      <c r="GM202" s="28"/>
      <c r="GN202" s="28"/>
      <c r="GO202" s="28"/>
      <c r="GP202" s="28"/>
      <c r="GQ202" s="28"/>
      <c r="GR202" s="28"/>
      <c r="GS202" s="28"/>
      <c r="GT202" s="28"/>
      <c r="GU202" s="28"/>
      <c r="GV202" s="28"/>
      <c r="GW202" s="28"/>
      <c r="GX202" s="28"/>
      <c r="GY202" s="28"/>
      <c r="GZ202" s="28"/>
      <c r="HA202" s="28"/>
      <c r="HB202" s="28"/>
      <c r="HC202" s="28"/>
      <c r="HD202" s="28"/>
      <c r="HE202" s="28"/>
    </row>
    <row r="203" spans="2:213" ht="50.1" customHeight="1">
      <c r="F203" s="44"/>
      <c r="G203" s="44"/>
      <c r="H203" s="44"/>
      <c r="I203" s="44"/>
      <c r="J203" s="12"/>
      <c r="K203" s="12"/>
      <c r="L203" s="12"/>
      <c r="M203" s="12"/>
      <c r="N203" s="12"/>
      <c r="O203" s="12"/>
      <c r="P203" s="12"/>
      <c r="Q203" s="12"/>
      <c r="R203" s="12"/>
      <c r="S203" s="12"/>
      <c r="T203" s="12"/>
      <c r="U203" s="12"/>
      <c r="V203" s="12"/>
      <c r="W203" s="12"/>
      <c r="X203" s="12"/>
      <c r="Y203" s="12"/>
      <c r="Z203" s="12"/>
      <c r="AA203" s="12"/>
    </row>
    <row r="204" spans="2:213" ht="26.85" customHeight="1">
      <c r="B204" s="6" t="s">
        <v>186</v>
      </c>
      <c r="C204" s="6"/>
      <c r="D204" s="7" t="s">
        <v>10</v>
      </c>
      <c r="E204" s="295"/>
      <c r="F204" s="840" t="s">
        <v>11</v>
      </c>
      <c r="G204" s="840"/>
      <c r="H204" s="840"/>
      <c r="I204" s="840"/>
      <c r="J204" s="831" t="s">
        <v>12</v>
      </c>
      <c r="K204" s="831"/>
      <c r="L204" s="831"/>
      <c r="M204" s="831" t="s">
        <v>13</v>
      </c>
      <c r="N204" s="831"/>
      <c r="O204" s="831"/>
      <c r="P204" s="831" t="s">
        <v>14</v>
      </c>
      <c r="Q204" s="831"/>
      <c r="R204" s="831"/>
      <c r="S204" s="831" t="s">
        <v>15</v>
      </c>
      <c r="T204" s="831"/>
      <c r="U204" s="831"/>
      <c r="V204" s="831" t="s">
        <v>16</v>
      </c>
      <c r="W204" s="831"/>
      <c r="X204" s="831"/>
      <c r="Y204" s="831" t="s">
        <v>17</v>
      </c>
      <c r="Z204" s="831"/>
      <c r="AA204" s="831"/>
    </row>
    <row r="205" spans="2:213" ht="26.85" customHeight="1">
      <c r="B205" s="634"/>
      <c r="C205" s="634"/>
      <c r="D205" s="223"/>
      <c r="E205" s="223"/>
      <c r="F205" s="834" t="s">
        <v>187</v>
      </c>
      <c r="G205" s="834"/>
      <c r="H205" s="834" t="s">
        <v>188</v>
      </c>
      <c r="I205" s="834"/>
      <c r="J205" s="233" t="s">
        <v>187</v>
      </c>
      <c r="K205" s="838" t="s">
        <v>188</v>
      </c>
      <c r="L205" s="838"/>
      <c r="M205" s="830"/>
      <c r="N205" s="830"/>
      <c r="O205" s="830"/>
      <c r="P205" s="830"/>
      <c r="Q205" s="830"/>
      <c r="R205" s="830"/>
      <c r="S205" s="830"/>
      <c r="T205" s="830"/>
      <c r="U205" s="830"/>
      <c r="V205" s="830"/>
      <c r="W205" s="830"/>
      <c r="X205" s="830"/>
      <c r="Y205" s="830"/>
      <c r="Z205" s="830"/>
      <c r="AA205" s="830"/>
    </row>
    <row r="206" spans="2:213" ht="26.85" customHeight="1">
      <c r="B206" s="223" t="s">
        <v>189</v>
      </c>
      <c r="C206" s="223"/>
      <c r="D206" s="223" t="s">
        <v>25</v>
      </c>
      <c r="E206" s="223"/>
      <c r="F206" s="834">
        <v>6</v>
      </c>
      <c r="G206" s="834"/>
      <c r="H206" s="834">
        <v>7</v>
      </c>
      <c r="I206" s="834"/>
      <c r="J206" s="221">
        <v>6</v>
      </c>
      <c r="K206" s="839">
        <v>8</v>
      </c>
      <c r="L206" s="839"/>
      <c r="M206" s="830" t="s">
        <v>23</v>
      </c>
      <c r="N206" s="830"/>
      <c r="O206" s="830"/>
      <c r="P206" s="830" t="s">
        <v>23</v>
      </c>
      <c r="Q206" s="830"/>
      <c r="R206" s="830"/>
      <c r="S206" s="830" t="s">
        <v>23</v>
      </c>
      <c r="T206" s="830"/>
      <c r="U206" s="830"/>
      <c r="V206" s="830" t="s">
        <v>23</v>
      </c>
      <c r="W206" s="830"/>
      <c r="X206" s="830"/>
      <c r="Y206" s="830" t="s">
        <v>23</v>
      </c>
      <c r="Z206" s="830"/>
      <c r="AA206" s="830"/>
    </row>
    <row r="207" spans="2:213" ht="26.85" customHeight="1">
      <c r="B207" s="223" t="s">
        <v>190</v>
      </c>
      <c r="C207" s="223"/>
      <c r="D207" s="223" t="s">
        <v>25</v>
      </c>
      <c r="E207" s="223"/>
      <c r="F207" s="834">
        <v>3</v>
      </c>
      <c r="G207" s="834"/>
      <c r="H207" s="834">
        <v>2</v>
      </c>
      <c r="I207" s="834"/>
      <c r="J207" s="221">
        <v>4</v>
      </c>
      <c r="K207" s="843">
        <v>2</v>
      </c>
      <c r="L207" s="837"/>
      <c r="M207" s="830" t="s">
        <v>23</v>
      </c>
      <c r="N207" s="830"/>
      <c r="O207" s="830"/>
      <c r="P207" s="830" t="s">
        <v>23</v>
      </c>
      <c r="Q207" s="830"/>
      <c r="R207" s="830"/>
      <c r="S207" s="830" t="s">
        <v>23</v>
      </c>
      <c r="T207" s="830"/>
      <c r="U207" s="830"/>
      <c r="V207" s="830" t="s">
        <v>23</v>
      </c>
      <c r="W207" s="830"/>
      <c r="X207" s="830"/>
      <c r="Y207" s="830" t="s">
        <v>23</v>
      </c>
      <c r="Z207" s="830"/>
      <c r="AA207" s="830"/>
    </row>
    <row r="208" spans="2:213" ht="26.85" customHeight="1">
      <c r="B208" s="223" t="s">
        <v>102</v>
      </c>
      <c r="C208" s="223"/>
      <c r="D208" s="223" t="s">
        <v>25</v>
      </c>
      <c r="E208" s="223"/>
      <c r="F208" s="834">
        <v>0</v>
      </c>
      <c r="G208" s="834"/>
      <c r="H208" s="834">
        <v>0</v>
      </c>
      <c r="I208" s="834"/>
      <c r="J208" s="415" t="s">
        <v>23</v>
      </c>
      <c r="K208" s="836" t="s">
        <v>23</v>
      </c>
      <c r="L208" s="837"/>
      <c r="M208" s="830" t="s">
        <v>23</v>
      </c>
      <c r="N208" s="830"/>
      <c r="O208" s="830"/>
      <c r="P208" s="830" t="s">
        <v>23</v>
      </c>
      <c r="Q208" s="830"/>
      <c r="R208" s="830"/>
      <c r="S208" s="830" t="s">
        <v>23</v>
      </c>
      <c r="T208" s="830"/>
      <c r="U208" s="830"/>
      <c r="V208" s="830" t="s">
        <v>23</v>
      </c>
      <c r="W208" s="830"/>
      <c r="X208" s="830"/>
      <c r="Y208" s="830" t="s">
        <v>23</v>
      </c>
      <c r="Z208" s="830"/>
      <c r="AA208" s="830"/>
    </row>
    <row r="209" spans="2:29" ht="26.85" customHeight="1">
      <c r="B209" s="223" t="s">
        <v>191</v>
      </c>
      <c r="C209" s="223"/>
      <c r="D209" s="223" t="s">
        <v>25</v>
      </c>
      <c r="E209" s="223"/>
      <c r="F209" s="834">
        <v>0</v>
      </c>
      <c r="G209" s="834"/>
      <c r="H209" s="834">
        <v>0</v>
      </c>
      <c r="I209" s="834"/>
      <c r="J209" s="415" t="s">
        <v>23</v>
      </c>
      <c r="K209" s="836" t="s">
        <v>23</v>
      </c>
      <c r="L209" s="837"/>
      <c r="M209" s="830" t="s">
        <v>23</v>
      </c>
      <c r="N209" s="830"/>
      <c r="O209" s="830"/>
      <c r="P209" s="830" t="s">
        <v>23</v>
      </c>
      <c r="Q209" s="830"/>
      <c r="R209" s="830"/>
      <c r="S209" s="830" t="s">
        <v>23</v>
      </c>
      <c r="T209" s="830"/>
      <c r="U209" s="830"/>
      <c r="V209" s="830" t="s">
        <v>23</v>
      </c>
      <c r="W209" s="830"/>
      <c r="X209" s="830"/>
      <c r="Y209" s="830" t="s">
        <v>23</v>
      </c>
      <c r="Z209" s="830"/>
      <c r="AA209" s="830"/>
    </row>
    <row r="210" spans="2:29" ht="26.85" customHeight="1">
      <c r="B210" s="223" t="s">
        <v>192</v>
      </c>
      <c r="C210" s="223"/>
      <c r="D210" s="223" t="s">
        <v>25</v>
      </c>
      <c r="E210" s="223"/>
      <c r="F210" s="834">
        <v>3</v>
      </c>
      <c r="G210" s="834"/>
      <c r="H210" s="834">
        <v>4</v>
      </c>
      <c r="I210" s="834"/>
      <c r="J210" s="415" t="s">
        <v>23</v>
      </c>
      <c r="K210" s="836" t="s">
        <v>23</v>
      </c>
      <c r="L210" s="837"/>
      <c r="M210" s="830" t="s">
        <v>23</v>
      </c>
      <c r="N210" s="830"/>
      <c r="O210" s="830"/>
      <c r="P210" s="830" t="s">
        <v>23</v>
      </c>
      <c r="Q210" s="830"/>
      <c r="R210" s="830"/>
      <c r="S210" s="830" t="s">
        <v>23</v>
      </c>
      <c r="T210" s="830"/>
      <c r="U210" s="830"/>
      <c r="V210" s="830" t="s">
        <v>23</v>
      </c>
      <c r="W210" s="830"/>
      <c r="X210" s="830"/>
      <c r="Y210" s="830" t="s">
        <v>23</v>
      </c>
      <c r="Z210" s="830"/>
      <c r="AA210" s="830"/>
    </row>
    <row r="211" spans="2:29" ht="26.85" customHeight="1">
      <c r="B211" s="223" t="s">
        <v>193</v>
      </c>
      <c r="C211" s="223"/>
      <c r="D211" s="223" t="s">
        <v>25</v>
      </c>
      <c r="E211" s="223"/>
      <c r="F211" s="834">
        <v>6</v>
      </c>
      <c r="G211" s="834"/>
      <c r="H211" s="834">
        <v>5</v>
      </c>
      <c r="I211" s="834"/>
      <c r="J211" s="415" t="s">
        <v>23</v>
      </c>
      <c r="K211" s="836" t="s">
        <v>23</v>
      </c>
      <c r="L211" s="837"/>
      <c r="M211" s="830" t="s">
        <v>23</v>
      </c>
      <c r="N211" s="830"/>
      <c r="O211" s="830"/>
      <c r="P211" s="830" t="s">
        <v>23</v>
      </c>
      <c r="Q211" s="830"/>
      <c r="R211" s="830"/>
      <c r="S211" s="830" t="s">
        <v>23</v>
      </c>
      <c r="T211" s="830"/>
      <c r="U211" s="830"/>
      <c r="V211" s="830" t="s">
        <v>23</v>
      </c>
      <c r="W211" s="830"/>
      <c r="X211" s="830"/>
      <c r="Y211" s="830" t="s">
        <v>23</v>
      </c>
      <c r="Z211" s="830"/>
      <c r="AA211" s="830"/>
    </row>
    <row r="212" spans="2:29" ht="14.85" customHeight="1">
      <c r="B212" s="297"/>
      <c r="C212" s="297"/>
      <c r="D212" s="298"/>
      <c r="E212" s="298"/>
      <c r="F212" s="507"/>
      <c r="G212" s="507"/>
      <c r="H212" s="508"/>
      <c r="I212" s="508"/>
      <c r="J212" s="299"/>
      <c r="K212" s="299"/>
      <c r="L212" s="300"/>
      <c r="M212" s="300"/>
      <c r="N212" s="300"/>
      <c r="O212" s="300"/>
      <c r="P212" s="300"/>
      <c r="Q212" s="300"/>
      <c r="R212" s="300"/>
      <c r="S212" s="300"/>
      <c r="T212" s="300"/>
      <c r="U212" s="300"/>
      <c r="V212" s="300"/>
      <c r="W212" s="300"/>
      <c r="X212" s="300"/>
      <c r="Y212" s="300"/>
      <c r="Z212" s="300"/>
      <c r="AA212" s="300"/>
    </row>
    <row r="213" spans="2:29" ht="14.85" customHeight="1">
      <c r="H213" s="492"/>
      <c r="I213" s="492"/>
    </row>
    <row r="214" spans="2:29" s="37" customFormat="1" ht="70.9" customHeight="1">
      <c r="B214" s="854" t="s">
        <v>194</v>
      </c>
      <c r="C214" s="854"/>
      <c r="D214" s="854"/>
      <c r="E214" s="854"/>
      <c r="F214" s="854"/>
      <c r="G214" s="854"/>
      <c r="H214" s="854"/>
      <c r="I214" s="854"/>
      <c r="J214" s="854"/>
      <c r="K214" s="854"/>
      <c r="L214" s="854"/>
      <c r="M214" s="854"/>
      <c r="N214" s="854"/>
      <c r="O214" s="854"/>
      <c r="P214" s="854"/>
      <c r="Q214" s="854"/>
      <c r="R214" s="854"/>
      <c r="S214" s="854"/>
      <c r="T214" s="854"/>
      <c r="U214" s="854"/>
      <c r="V214" s="854"/>
      <c r="W214" s="854"/>
      <c r="X214" s="854"/>
      <c r="Y214" s="854"/>
      <c r="Z214" s="854"/>
      <c r="AA214" s="854"/>
      <c r="AB214" s="49"/>
      <c r="AC214" s="49"/>
    </row>
    <row r="215" spans="2:29">
      <c r="B215" s="48"/>
    </row>
  </sheetData>
  <mergeCells count="568">
    <mergeCell ref="S161:U161"/>
    <mergeCell ref="V161:X161"/>
    <mergeCell ref="Y161:AA161"/>
    <mergeCell ref="F161:I161"/>
    <mergeCell ref="J161:L161"/>
    <mergeCell ref="M161:O161"/>
    <mergeCell ref="P161:R161"/>
    <mergeCell ref="F168:I168"/>
    <mergeCell ref="M172:O172"/>
    <mergeCell ref="P172:R172"/>
    <mergeCell ref="S172:U172"/>
    <mergeCell ref="V172:X172"/>
    <mergeCell ref="Y172:AA172"/>
    <mergeCell ref="F171:I171"/>
    <mergeCell ref="J171:L171"/>
    <mergeCell ref="F163:I163"/>
    <mergeCell ref="J163:L163"/>
    <mergeCell ref="M163:O163"/>
    <mergeCell ref="P163:R163"/>
    <mergeCell ref="S163:U163"/>
    <mergeCell ref="V163:X163"/>
    <mergeCell ref="Y163:AA163"/>
    <mergeCell ref="J168:L168"/>
    <mergeCell ref="M168:O168"/>
    <mergeCell ref="B214:AA214"/>
    <mergeCell ref="F175:I175"/>
    <mergeCell ref="J175:L175"/>
    <mergeCell ref="M175:O175"/>
    <mergeCell ref="P175:R175"/>
    <mergeCell ref="S175:U175"/>
    <mergeCell ref="V175:X175"/>
    <mergeCell ref="Y175:AA175"/>
    <mergeCell ref="F178:I178"/>
    <mergeCell ref="J178:L178"/>
    <mergeCell ref="M178:O178"/>
    <mergeCell ref="P178:R178"/>
    <mergeCell ref="S178:U178"/>
    <mergeCell ref="V178:X178"/>
    <mergeCell ref="Y178:AA178"/>
    <mergeCell ref="P211:R211"/>
    <mergeCell ref="M211:O211"/>
    <mergeCell ref="S211:U211"/>
    <mergeCell ref="Y211:AA211"/>
    <mergeCell ref="M210:O210"/>
    <mergeCell ref="P210:R210"/>
    <mergeCell ref="S210:U210"/>
    <mergeCell ref="V210:X210"/>
    <mergeCell ref="Y210:AA210"/>
    <mergeCell ref="V211:X211"/>
    <mergeCell ref="P209:R209"/>
    <mergeCell ref="S209:U209"/>
    <mergeCell ref="V209:X209"/>
    <mergeCell ref="Y209:AA209"/>
    <mergeCell ref="S207:U207"/>
    <mergeCell ref="V207:X207"/>
    <mergeCell ref="Y207:AA207"/>
    <mergeCell ref="M208:O208"/>
    <mergeCell ref="P208:R208"/>
    <mergeCell ref="S208:U208"/>
    <mergeCell ref="V208:X208"/>
    <mergeCell ref="Y208:AA208"/>
    <mergeCell ref="P207:R207"/>
    <mergeCell ref="Y205:AA205"/>
    <mergeCell ref="M206:O206"/>
    <mergeCell ref="P206:R206"/>
    <mergeCell ref="S206:U206"/>
    <mergeCell ref="V206:X206"/>
    <mergeCell ref="Y206:AA206"/>
    <mergeCell ref="P205:R205"/>
    <mergeCell ref="S205:U205"/>
    <mergeCell ref="V205:X205"/>
    <mergeCell ref="V190:X190"/>
    <mergeCell ref="Y190:AA190"/>
    <mergeCell ref="M204:O204"/>
    <mergeCell ref="P204:R204"/>
    <mergeCell ref="S204:U204"/>
    <mergeCell ref="V204:X204"/>
    <mergeCell ref="Y204:AA204"/>
    <mergeCell ref="F190:I190"/>
    <mergeCell ref="J190:L190"/>
    <mergeCell ref="M190:O190"/>
    <mergeCell ref="P190:R190"/>
    <mergeCell ref="S190:U190"/>
    <mergeCell ref="Y192:AA192"/>
    <mergeCell ref="P192:R192"/>
    <mergeCell ref="S192:U192"/>
    <mergeCell ref="V192:X192"/>
    <mergeCell ref="F192:I192"/>
    <mergeCell ref="J204:L204"/>
    <mergeCell ref="F204:I204"/>
    <mergeCell ref="V187:X187"/>
    <mergeCell ref="Y187:AA187"/>
    <mergeCell ref="F189:I189"/>
    <mergeCell ref="J189:L189"/>
    <mergeCell ref="M189:O189"/>
    <mergeCell ref="P189:R189"/>
    <mergeCell ref="S189:U189"/>
    <mergeCell ref="V189:X189"/>
    <mergeCell ref="Y189:AA189"/>
    <mergeCell ref="F187:I187"/>
    <mergeCell ref="J187:L187"/>
    <mergeCell ref="M187:O187"/>
    <mergeCell ref="P187:R187"/>
    <mergeCell ref="S187:U187"/>
    <mergeCell ref="V185:X185"/>
    <mergeCell ref="Y185:AA185"/>
    <mergeCell ref="F186:I186"/>
    <mergeCell ref="J186:L186"/>
    <mergeCell ref="M186:O186"/>
    <mergeCell ref="P186:R186"/>
    <mergeCell ref="S186:U186"/>
    <mergeCell ref="V186:X186"/>
    <mergeCell ref="Y186:AA186"/>
    <mergeCell ref="F185:I185"/>
    <mergeCell ref="J185:L185"/>
    <mergeCell ref="M185:O185"/>
    <mergeCell ref="P185:R185"/>
    <mergeCell ref="S185:U185"/>
    <mergeCell ref="V183:X183"/>
    <mergeCell ref="Y183:AA183"/>
    <mergeCell ref="F184:I184"/>
    <mergeCell ref="J184:L184"/>
    <mergeCell ref="M184:O184"/>
    <mergeCell ref="P184:R184"/>
    <mergeCell ref="S184:U184"/>
    <mergeCell ref="V184:X184"/>
    <mergeCell ref="Y184:AA184"/>
    <mergeCell ref="F183:I183"/>
    <mergeCell ref="J183:L183"/>
    <mergeCell ref="M183:O183"/>
    <mergeCell ref="P183:R183"/>
    <mergeCell ref="V181:X181"/>
    <mergeCell ref="Y181:AA181"/>
    <mergeCell ref="F182:I182"/>
    <mergeCell ref="J182:L182"/>
    <mergeCell ref="M182:O182"/>
    <mergeCell ref="P182:R182"/>
    <mergeCell ref="S182:U182"/>
    <mergeCell ref="V182:X182"/>
    <mergeCell ref="Y182:AA182"/>
    <mergeCell ref="F181:I181"/>
    <mergeCell ref="J181:L181"/>
    <mergeCell ref="M181:O181"/>
    <mergeCell ref="P181:R181"/>
    <mergeCell ref="S181:U181"/>
    <mergeCell ref="F179:I179"/>
    <mergeCell ref="J179:L179"/>
    <mergeCell ref="M179:O179"/>
    <mergeCell ref="P179:R179"/>
    <mergeCell ref="S179:U179"/>
    <mergeCell ref="V179:X179"/>
    <mergeCell ref="Y179:AA179"/>
    <mergeCell ref="F176:I176"/>
    <mergeCell ref="J176:L176"/>
    <mergeCell ref="M176:O176"/>
    <mergeCell ref="P176:R176"/>
    <mergeCell ref="S176:U176"/>
    <mergeCell ref="V176:X176"/>
    <mergeCell ref="Y176:AA176"/>
    <mergeCell ref="P168:R168"/>
    <mergeCell ref="S168:U168"/>
    <mergeCell ref="Y171:AA171"/>
    <mergeCell ref="S173:U173"/>
    <mergeCell ref="V173:X173"/>
    <mergeCell ref="Y173:AA173"/>
    <mergeCell ref="F173:I173"/>
    <mergeCell ref="J173:L173"/>
    <mergeCell ref="M173:O173"/>
    <mergeCell ref="P173:R173"/>
    <mergeCell ref="F172:I172"/>
    <mergeCell ref="V171:X171"/>
    <mergeCell ref="V168:X168"/>
    <mergeCell ref="Y168:AA168"/>
    <mergeCell ref="F169:I169"/>
    <mergeCell ref="J169:L169"/>
    <mergeCell ref="M169:O169"/>
    <mergeCell ref="P169:R169"/>
    <mergeCell ref="S169:U169"/>
    <mergeCell ref="V169:X169"/>
    <mergeCell ref="Y169:AA169"/>
    <mergeCell ref="J172:L172"/>
    <mergeCell ref="V166:X166"/>
    <mergeCell ref="Y166:AA166"/>
    <mergeCell ref="F167:I167"/>
    <mergeCell ref="J167:L167"/>
    <mergeCell ref="M167:O167"/>
    <mergeCell ref="P167:R167"/>
    <mergeCell ref="S167:U167"/>
    <mergeCell ref="V167:X167"/>
    <mergeCell ref="Y167:AA167"/>
    <mergeCell ref="F166:I166"/>
    <mergeCell ref="J166:L166"/>
    <mergeCell ref="M166:O166"/>
    <mergeCell ref="P166:R166"/>
    <mergeCell ref="S166:U166"/>
    <mergeCell ref="V164:X164"/>
    <mergeCell ref="Y164:AA164"/>
    <mergeCell ref="F165:I165"/>
    <mergeCell ref="J165:L165"/>
    <mergeCell ref="M165:O165"/>
    <mergeCell ref="P165:R165"/>
    <mergeCell ref="S165:U165"/>
    <mergeCell ref="V165:X165"/>
    <mergeCell ref="Y165:AA165"/>
    <mergeCell ref="F164:I164"/>
    <mergeCell ref="J164:L164"/>
    <mergeCell ref="M164:O164"/>
    <mergeCell ref="P164:R164"/>
    <mergeCell ref="F160:I160"/>
    <mergeCell ref="J160:L160"/>
    <mergeCell ref="M160:O160"/>
    <mergeCell ref="P160:R160"/>
    <mergeCell ref="S160:U160"/>
    <mergeCell ref="V160:X160"/>
    <mergeCell ref="Y160:AA160"/>
    <mergeCell ref="F159:I159"/>
    <mergeCell ref="J159:L159"/>
    <mergeCell ref="M159:O159"/>
    <mergeCell ref="P159:R159"/>
    <mergeCell ref="S159:U159"/>
    <mergeCell ref="V159:X159"/>
    <mergeCell ref="Y159:AA159"/>
    <mergeCell ref="F147:I147"/>
    <mergeCell ref="J147:L147"/>
    <mergeCell ref="M147:O147"/>
    <mergeCell ref="P147:R147"/>
    <mergeCell ref="S147:U147"/>
    <mergeCell ref="V157:X157"/>
    <mergeCell ref="Y157:AA157"/>
    <mergeCell ref="F158:I158"/>
    <mergeCell ref="J158:L158"/>
    <mergeCell ref="M158:O158"/>
    <mergeCell ref="P158:R158"/>
    <mergeCell ref="S158:U158"/>
    <mergeCell ref="V158:X158"/>
    <mergeCell ref="Y158:AA158"/>
    <mergeCell ref="F157:I157"/>
    <mergeCell ref="J157:L157"/>
    <mergeCell ref="M157:O157"/>
    <mergeCell ref="P157:R157"/>
    <mergeCell ref="F155:I155"/>
    <mergeCell ref="J155:L155"/>
    <mergeCell ref="M155:O155"/>
    <mergeCell ref="P155:R155"/>
    <mergeCell ref="S155:U155"/>
    <mergeCell ref="V155:X155"/>
    <mergeCell ref="V156:X156"/>
    <mergeCell ref="Y156:AA156"/>
    <mergeCell ref="Y155:AA155"/>
    <mergeCell ref="V147:X147"/>
    <mergeCell ref="Y147:AA147"/>
    <mergeCell ref="V144:X144"/>
    <mergeCell ref="Y144:AA144"/>
    <mergeCell ref="J144:L144"/>
    <mergeCell ref="M144:O144"/>
    <mergeCell ref="P144:R144"/>
    <mergeCell ref="S144:U144"/>
    <mergeCell ref="V141:X141"/>
    <mergeCell ref="Y141:AA141"/>
    <mergeCell ref="J142:L142"/>
    <mergeCell ref="M142:O142"/>
    <mergeCell ref="P142:R142"/>
    <mergeCell ref="S142:U142"/>
    <mergeCell ref="V142:X142"/>
    <mergeCell ref="Y142:AA142"/>
    <mergeCell ref="J141:L141"/>
    <mergeCell ref="M141:O141"/>
    <mergeCell ref="P141:R141"/>
    <mergeCell ref="S141:U141"/>
    <mergeCell ref="V139:X139"/>
    <mergeCell ref="Y139:AA139"/>
    <mergeCell ref="J140:L140"/>
    <mergeCell ref="M140:O140"/>
    <mergeCell ref="P140:R140"/>
    <mergeCell ref="S140:U140"/>
    <mergeCell ref="V140:X140"/>
    <mergeCell ref="Y140:AA140"/>
    <mergeCell ref="J139:L139"/>
    <mergeCell ref="M139:O139"/>
    <mergeCell ref="P139:R139"/>
    <mergeCell ref="S139:U139"/>
    <mergeCell ref="V137:X137"/>
    <mergeCell ref="Y137:AA137"/>
    <mergeCell ref="J138:L138"/>
    <mergeCell ref="M138:O138"/>
    <mergeCell ref="P138:R138"/>
    <mergeCell ref="S138:U138"/>
    <mergeCell ref="V138:X138"/>
    <mergeCell ref="Y138:AA138"/>
    <mergeCell ref="J137:L137"/>
    <mergeCell ref="M137:O137"/>
    <mergeCell ref="P137:R137"/>
    <mergeCell ref="S137:U137"/>
    <mergeCell ref="Y135:AA135"/>
    <mergeCell ref="J136:L136"/>
    <mergeCell ref="M136:O136"/>
    <mergeCell ref="P136:R136"/>
    <mergeCell ref="S136:U136"/>
    <mergeCell ref="V136:X136"/>
    <mergeCell ref="Y136:AA136"/>
    <mergeCell ref="J135:L135"/>
    <mergeCell ref="M135:O135"/>
    <mergeCell ref="P135:R135"/>
    <mergeCell ref="S135:U135"/>
    <mergeCell ref="V135:X135"/>
    <mergeCell ref="Y131:AA131"/>
    <mergeCell ref="J134:L134"/>
    <mergeCell ref="M134:O134"/>
    <mergeCell ref="P134:R134"/>
    <mergeCell ref="S134:U134"/>
    <mergeCell ref="V134:X134"/>
    <mergeCell ref="Y134:AA134"/>
    <mergeCell ref="J131:L131"/>
    <mergeCell ref="M131:O131"/>
    <mergeCell ref="P131:R131"/>
    <mergeCell ref="S131:U131"/>
    <mergeCell ref="S133:U133"/>
    <mergeCell ref="V133:X133"/>
    <mergeCell ref="Y133:AA133"/>
    <mergeCell ref="P133:R133"/>
    <mergeCell ref="V131:X131"/>
    <mergeCell ref="Y128:AA128"/>
    <mergeCell ref="V129:X129"/>
    <mergeCell ref="Y129:AA129"/>
    <mergeCell ref="S127:U127"/>
    <mergeCell ref="V127:X127"/>
    <mergeCell ref="Y127:AA127"/>
    <mergeCell ref="J130:L130"/>
    <mergeCell ref="M130:O130"/>
    <mergeCell ref="P130:R130"/>
    <mergeCell ref="S130:U130"/>
    <mergeCell ref="V130:X130"/>
    <mergeCell ref="Y130:AA130"/>
    <mergeCell ref="J129:L129"/>
    <mergeCell ref="M129:O129"/>
    <mergeCell ref="P129:R129"/>
    <mergeCell ref="S129:U129"/>
    <mergeCell ref="Y125:AA125"/>
    <mergeCell ref="J123:L123"/>
    <mergeCell ref="M123:O123"/>
    <mergeCell ref="P123:R123"/>
    <mergeCell ref="S123:U123"/>
    <mergeCell ref="V123:X123"/>
    <mergeCell ref="V121:X121"/>
    <mergeCell ref="Y121:AA121"/>
    <mergeCell ref="J122:L122"/>
    <mergeCell ref="M122:O122"/>
    <mergeCell ref="P122:R122"/>
    <mergeCell ref="S122:U122"/>
    <mergeCell ref="V122:X122"/>
    <mergeCell ref="Y122:AA122"/>
    <mergeCell ref="J121:L121"/>
    <mergeCell ref="M121:O121"/>
    <mergeCell ref="P121:R121"/>
    <mergeCell ref="S121:U121"/>
    <mergeCell ref="Y119:AA119"/>
    <mergeCell ref="S118:U118"/>
    <mergeCell ref="V120:X120"/>
    <mergeCell ref="Y120:AA120"/>
    <mergeCell ref="J119:L119"/>
    <mergeCell ref="M119:O119"/>
    <mergeCell ref="P119:R119"/>
    <mergeCell ref="S119:U119"/>
    <mergeCell ref="Y123:AA123"/>
    <mergeCell ref="S111:U111"/>
    <mergeCell ref="J46:L46"/>
    <mergeCell ref="M46:O46"/>
    <mergeCell ref="P46:R46"/>
    <mergeCell ref="S46:U46"/>
    <mergeCell ref="V46:X46"/>
    <mergeCell ref="Y46:AA46"/>
    <mergeCell ref="Y84:AA84"/>
    <mergeCell ref="J108:L108"/>
    <mergeCell ref="M108:O108"/>
    <mergeCell ref="P108:R108"/>
    <mergeCell ref="S108:U108"/>
    <mergeCell ref="V108:X108"/>
    <mergeCell ref="Y108:AA108"/>
    <mergeCell ref="J109:L109"/>
    <mergeCell ref="M109:O109"/>
    <mergeCell ref="P109:R109"/>
    <mergeCell ref="S109:U109"/>
    <mergeCell ref="V109:X109"/>
    <mergeCell ref="Y110:AA110"/>
    <mergeCell ref="F4:I4"/>
    <mergeCell ref="J4:L4"/>
    <mergeCell ref="M4:O4"/>
    <mergeCell ref="P4:R4"/>
    <mergeCell ref="F72:I72"/>
    <mergeCell ref="J72:L72"/>
    <mergeCell ref="M72:O72"/>
    <mergeCell ref="P72:R72"/>
    <mergeCell ref="V110:X110"/>
    <mergeCell ref="F46:I46"/>
    <mergeCell ref="F67:I67"/>
    <mergeCell ref="J67:L67"/>
    <mergeCell ref="M67:O67"/>
    <mergeCell ref="P67:R67"/>
    <mergeCell ref="S67:U67"/>
    <mergeCell ref="V67:X67"/>
    <mergeCell ref="F84:I84"/>
    <mergeCell ref="J84:L84"/>
    <mergeCell ref="M84:O84"/>
    <mergeCell ref="P84:R84"/>
    <mergeCell ref="S84:U84"/>
    <mergeCell ref="V84:X84"/>
    <mergeCell ref="S72:U72"/>
    <mergeCell ref="V72:X72"/>
    <mergeCell ref="F205:G205"/>
    <mergeCell ref="S4:U4"/>
    <mergeCell ref="V4:X4"/>
    <mergeCell ref="Y4:AA4"/>
    <mergeCell ref="Y9:AA9"/>
    <mergeCell ref="M9:O9"/>
    <mergeCell ref="P9:R9"/>
    <mergeCell ref="S9:U9"/>
    <mergeCell ref="Y6:AA6"/>
    <mergeCell ref="V9:X9"/>
    <mergeCell ref="Y5:AA5"/>
    <mergeCell ref="J112:L112"/>
    <mergeCell ref="M112:O112"/>
    <mergeCell ref="P112:R112"/>
    <mergeCell ref="S112:U112"/>
    <mergeCell ref="V15:X15"/>
    <mergeCell ref="M110:O110"/>
    <mergeCell ref="P110:R110"/>
    <mergeCell ref="F5:I5"/>
    <mergeCell ref="J5:L5"/>
    <mergeCell ref="M5:O5"/>
    <mergeCell ref="P5:R5"/>
    <mergeCell ref="S5:U5"/>
    <mergeCell ref="V5:X5"/>
    <mergeCell ref="H208:I208"/>
    <mergeCell ref="K207:L207"/>
    <mergeCell ref="K208:L208"/>
    <mergeCell ref="Y109:AA109"/>
    <mergeCell ref="J110:L110"/>
    <mergeCell ref="V115:X115"/>
    <mergeCell ref="Y15:AA15"/>
    <mergeCell ref="V111:X111"/>
    <mergeCell ref="Y111:AA111"/>
    <mergeCell ref="V112:X112"/>
    <mergeCell ref="B65:J65"/>
    <mergeCell ref="Y67:AA67"/>
    <mergeCell ref="Y72:AA72"/>
    <mergeCell ref="F108:I108"/>
    <mergeCell ref="F42:I42"/>
    <mergeCell ref="J42:L42"/>
    <mergeCell ref="M42:O42"/>
    <mergeCell ref="P42:R42"/>
    <mergeCell ref="S42:U42"/>
    <mergeCell ref="V42:X42"/>
    <mergeCell ref="Y112:AA112"/>
    <mergeCell ref="J111:L111"/>
    <mergeCell ref="M111:O111"/>
    <mergeCell ref="P111:R111"/>
    <mergeCell ref="V6:X6"/>
    <mergeCell ref="B13:AA13"/>
    <mergeCell ref="B7:AA7"/>
    <mergeCell ref="Y42:AA42"/>
    <mergeCell ref="J6:L6"/>
    <mergeCell ref="M6:O6"/>
    <mergeCell ref="S110:U110"/>
    <mergeCell ref="F15:I15"/>
    <mergeCell ref="J15:L15"/>
    <mergeCell ref="M15:O15"/>
    <mergeCell ref="P15:R15"/>
    <mergeCell ref="S15:U15"/>
    <mergeCell ref="F6:I6"/>
    <mergeCell ref="P6:R6"/>
    <mergeCell ref="F9:I9"/>
    <mergeCell ref="J9:L9"/>
    <mergeCell ref="S6:U6"/>
    <mergeCell ref="F127:I127"/>
    <mergeCell ref="J127:L127"/>
    <mergeCell ref="M127:O127"/>
    <mergeCell ref="P127:R127"/>
    <mergeCell ref="J113:L113"/>
    <mergeCell ref="M113:O113"/>
    <mergeCell ref="J114:L114"/>
    <mergeCell ref="M114:O114"/>
    <mergeCell ref="P114:R114"/>
    <mergeCell ref="P113:R113"/>
    <mergeCell ref="M118:O118"/>
    <mergeCell ref="P118:R118"/>
    <mergeCell ref="J120:L120"/>
    <mergeCell ref="M120:O120"/>
    <mergeCell ref="P120:R120"/>
    <mergeCell ref="P115:R115"/>
    <mergeCell ref="J118:L118"/>
    <mergeCell ref="J117:L117"/>
    <mergeCell ref="M117:O117"/>
    <mergeCell ref="P117:R117"/>
    <mergeCell ref="J125:L125"/>
    <mergeCell ref="M125:O125"/>
    <mergeCell ref="P125:R125"/>
    <mergeCell ref="Y113:AA113"/>
    <mergeCell ref="Y114:AA114"/>
    <mergeCell ref="J132:L132"/>
    <mergeCell ref="M132:O132"/>
    <mergeCell ref="P132:R132"/>
    <mergeCell ref="S132:U132"/>
    <mergeCell ref="V132:X132"/>
    <mergeCell ref="Y132:AA132"/>
    <mergeCell ref="Y115:AA115"/>
    <mergeCell ref="J116:L116"/>
    <mergeCell ref="M116:O116"/>
    <mergeCell ref="P116:R116"/>
    <mergeCell ref="S116:U116"/>
    <mergeCell ref="V116:X116"/>
    <mergeCell ref="Y116:AA116"/>
    <mergeCell ref="J115:L115"/>
    <mergeCell ref="M115:O115"/>
    <mergeCell ref="S113:U113"/>
    <mergeCell ref="S115:U115"/>
    <mergeCell ref="V118:X118"/>
    <mergeCell ref="Y118:AA118"/>
    <mergeCell ref="S117:U117"/>
    <mergeCell ref="V117:X117"/>
    <mergeCell ref="Y117:AA117"/>
    <mergeCell ref="H211:I211"/>
    <mergeCell ref="F209:G209"/>
    <mergeCell ref="F210:G210"/>
    <mergeCell ref="F211:G211"/>
    <mergeCell ref="F156:I156"/>
    <mergeCell ref="J156:L156"/>
    <mergeCell ref="M156:O156"/>
    <mergeCell ref="P156:R156"/>
    <mergeCell ref="S156:U156"/>
    <mergeCell ref="H205:I205"/>
    <mergeCell ref="F206:G206"/>
    <mergeCell ref="F207:G207"/>
    <mergeCell ref="F208:G208"/>
    <mergeCell ref="M207:O207"/>
    <mergeCell ref="H206:I206"/>
    <mergeCell ref="K209:L209"/>
    <mergeCell ref="K210:L210"/>
    <mergeCell ref="M209:O209"/>
    <mergeCell ref="K205:L205"/>
    <mergeCell ref="K206:L206"/>
    <mergeCell ref="H209:I209"/>
    <mergeCell ref="H210:I210"/>
    <mergeCell ref="K211:L211"/>
    <mergeCell ref="H207:I207"/>
    <mergeCell ref="C2:G2"/>
    <mergeCell ref="V113:X113"/>
    <mergeCell ref="V114:X114"/>
    <mergeCell ref="M205:O205"/>
    <mergeCell ref="J192:L192"/>
    <mergeCell ref="M192:O192"/>
    <mergeCell ref="P128:R128"/>
    <mergeCell ref="S128:U128"/>
    <mergeCell ref="S157:U157"/>
    <mergeCell ref="S164:U164"/>
    <mergeCell ref="M171:O171"/>
    <mergeCell ref="P171:R171"/>
    <mergeCell ref="S171:U171"/>
    <mergeCell ref="S183:U183"/>
    <mergeCell ref="S120:U120"/>
    <mergeCell ref="J128:L128"/>
    <mergeCell ref="M128:O128"/>
    <mergeCell ref="S114:U114"/>
    <mergeCell ref="J133:L133"/>
    <mergeCell ref="M133:O133"/>
    <mergeCell ref="V119:X119"/>
    <mergeCell ref="S125:U125"/>
    <mergeCell ref="V125:X125"/>
    <mergeCell ref="V128:X128"/>
  </mergeCells>
  <conditionalFormatting sqref="B197">
    <cfRule type="expression" dxfId="4" priority="662" stopIfTrue="1" aboveAverage="1">
      <formula>AND(NE(#REF!,"#"),NE(D198,""),NE(COUNTA(#REF!),0))</formula>
    </cfRule>
  </conditionalFormatting>
  <conditionalFormatting sqref="B198:C198">
    <cfRule type="expression" dxfId="3" priority="661" stopIfTrue="1" aboveAverage="1">
      <formula>AND(NE(#REF!,"#"),NE(#REF!,""),NE(COUNTA(#REF!),0))</formula>
    </cfRule>
  </conditionalFormatting>
  <conditionalFormatting sqref="C197">
    <cfRule type="expression" dxfId="2" priority="792" stopIfTrue="1" aboveAverage="1">
      <formula>AND(NE(#REF!,"#"),NE(F198,""),NE(COUNTA(#REF!),0))</formula>
    </cfRule>
  </conditionalFormatting>
  <pageMargins left="0.25" right="0.25" top="0.75" bottom="0.75" header="0.3" footer="0.3"/>
  <pageSetup paperSize="8" scale="10" orientation="portrait" r:id="rId1"/>
  <ignoredErrors>
    <ignoredError sqref="F185 F182 J182:J183 J185 J179 P179 M179 S179 V179 Y179 F176:AA176 I152 F5:AA5 J3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4">
    <tabColor theme="9" tint="0.799981688894314"/>
    <pageSetUpPr fitToPage="1"/>
  </sheetPr>
  <dimension ref="B1:AE193"/>
  <sheetViews>
    <sheetView showGridLines="0" topLeftCell="G132" zoomScale="70" zoomScaleNormal="70" workbookViewId="0">
      <selection activeCell="S7" sqref="S7"/>
    </sheetView>
  </sheetViews>
  <sheetFormatPr defaultColWidth="8.5703125" defaultRowHeight="15.6"/>
  <cols>
    <col min="1" max="1" width="4.42578125" style="37" customWidth="1"/>
    <col min="2" max="2" width="67.5703125" style="37" customWidth="1"/>
    <col min="3" max="3" width="15.42578125" style="37" customWidth="1"/>
    <col min="4" max="4" width="10.42578125" style="37" customWidth="1"/>
    <col min="5" max="5" width="7.42578125" style="37" customWidth="1"/>
    <col min="6" max="7" width="16.5703125" style="493" bestFit="1" customWidth="1"/>
    <col min="8" max="8" width="12.5703125" style="493" customWidth="1"/>
    <col min="9" max="9" width="19.42578125" style="493" customWidth="1"/>
    <col min="10" max="11" width="15.42578125" style="29" customWidth="1"/>
    <col min="12" max="12" width="15.42578125" style="42" customWidth="1"/>
    <col min="13" max="30" width="15.42578125" style="29" customWidth="1"/>
    <col min="31" max="31" width="15.5703125" style="49" customWidth="1"/>
    <col min="32" max="16384" width="8.5703125" style="37"/>
  </cols>
  <sheetData>
    <row r="1" spans="2:31" ht="24.6" customHeight="1"/>
    <row r="2" spans="2:31" ht="81" customHeight="1">
      <c r="B2" s="801" t="s">
        <v>195</v>
      </c>
      <c r="C2" s="385"/>
      <c r="D2" s="318"/>
      <c r="E2" s="318"/>
      <c r="F2" s="385"/>
      <c r="G2" s="385"/>
      <c r="H2" s="385"/>
      <c r="I2" s="385"/>
      <c r="J2" s="318"/>
      <c r="K2" s="318"/>
      <c r="L2" s="318"/>
      <c r="M2" s="318"/>
      <c r="N2" s="318"/>
      <c r="O2" s="318"/>
      <c r="P2" s="318"/>
      <c r="Q2" s="318"/>
      <c r="R2" s="318"/>
      <c r="S2" s="318"/>
      <c r="T2" s="318"/>
      <c r="U2" s="318"/>
      <c r="V2" s="318"/>
      <c r="W2" s="318"/>
      <c r="X2" s="318"/>
      <c r="Y2" s="318"/>
      <c r="Z2" s="318"/>
      <c r="AA2" s="318"/>
      <c r="AB2" s="318"/>
      <c r="AC2" s="318"/>
      <c r="AD2" s="318"/>
      <c r="AE2" s="319"/>
    </row>
    <row r="3" spans="2:31" ht="25.5" customHeight="1">
      <c r="B3" s="52"/>
      <c r="C3" s="52"/>
    </row>
    <row r="4" spans="2:31" ht="26.85" customHeight="1">
      <c r="B4" s="6" t="s">
        <v>95</v>
      </c>
      <c r="C4" s="6"/>
      <c r="D4" s="7" t="s">
        <v>10</v>
      </c>
      <c r="E4" s="7"/>
      <c r="F4" s="840" t="s">
        <v>11</v>
      </c>
      <c r="G4" s="840"/>
      <c r="H4" s="840"/>
      <c r="I4" s="840"/>
      <c r="J4" s="831" t="s">
        <v>12</v>
      </c>
      <c r="K4" s="831"/>
      <c r="L4" s="831"/>
      <c r="M4" s="831" t="s">
        <v>13</v>
      </c>
      <c r="N4" s="831"/>
      <c r="O4" s="831"/>
      <c r="P4" s="831" t="s">
        <v>14</v>
      </c>
      <c r="Q4" s="831"/>
      <c r="R4" s="831"/>
      <c r="S4" s="831" t="s">
        <v>15</v>
      </c>
      <c r="T4" s="831"/>
      <c r="U4" s="831"/>
      <c r="V4" s="831" t="s">
        <v>16</v>
      </c>
      <c r="W4" s="831"/>
      <c r="X4" s="831"/>
      <c r="Y4" s="831" t="s">
        <v>17</v>
      </c>
      <c r="Z4" s="831"/>
      <c r="AA4" s="831"/>
      <c r="AB4" s="831" t="s">
        <v>18</v>
      </c>
      <c r="AC4" s="831"/>
      <c r="AD4" s="831"/>
      <c r="AE4" s="51"/>
    </row>
    <row r="5" spans="2:31" ht="26.85" customHeight="1">
      <c r="B5" s="210" t="s">
        <v>96</v>
      </c>
      <c r="C5" s="229"/>
      <c r="D5" s="210" t="s">
        <v>25</v>
      </c>
      <c r="E5" s="210"/>
      <c r="F5" s="851">
        <v>3039</v>
      </c>
      <c r="G5" s="851"/>
      <c r="H5" s="851"/>
      <c r="I5" s="851"/>
      <c r="J5" s="845">
        <v>2909</v>
      </c>
      <c r="K5" s="845"/>
      <c r="L5" s="845"/>
      <c r="M5" s="845">
        <v>2836</v>
      </c>
      <c r="N5" s="845"/>
      <c r="O5" s="845"/>
      <c r="P5" s="845">
        <v>2750</v>
      </c>
      <c r="Q5" s="845"/>
      <c r="R5" s="845"/>
      <c r="S5" s="845">
        <v>3052</v>
      </c>
      <c r="T5" s="845"/>
      <c r="U5" s="845"/>
      <c r="V5" s="845">
        <v>3493</v>
      </c>
      <c r="W5" s="845"/>
      <c r="X5" s="845"/>
      <c r="Y5" s="845">
        <v>3716</v>
      </c>
      <c r="Z5" s="845"/>
      <c r="AA5" s="845"/>
      <c r="AB5" s="845">
        <v>3841</v>
      </c>
      <c r="AC5" s="845"/>
      <c r="AD5" s="845"/>
      <c r="AE5" s="51"/>
    </row>
    <row r="6" spans="2:31" ht="26.85" customHeight="1">
      <c r="B6" s="223" t="s">
        <v>97</v>
      </c>
      <c r="C6" s="225"/>
      <c r="D6" s="210" t="s">
        <v>25</v>
      </c>
      <c r="E6" s="210"/>
      <c r="F6" s="862">
        <v>3017.3</v>
      </c>
      <c r="G6" s="862"/>
      <c r="H6" s="862"/>
      <c r="I6" s="862"/>
      <c r="J6" s="841" t="s">
        <v>23</v>
      </c>
      <c r="K6" s="841"/>
      <c r="L6" s="841"/>
      <c r="M6" s="841" t="s">
        <v>23</v>
      </c>
      <c r="N6" s="841"/>
      <c r="O6" s="841"/>
      <c r="P6" s="841" t="s">
        <v>23</v>
      </c>
      <c r="Q6" s="841"/>
      <c r="R6" s="841"/>
      <c r="S6" s="841" t="s">
        <v>23</v>
      </c>
      <c r="T6" s="841"/>
      <c r="U6" s="841"/>
      <c r="V6" s="841" t="s">
        <v>23</v>
      </c>
      <c r="W6" s="841"/>
      <c r="X6" s="841"/>
      <c r="Y6" s="841" t="s">
        <v>23</v>
      </c>
      <c r="Z6" s="841"/>
      <c r="AA6" s="841"/>
      <c r="AB6" s="841" t="s">
        <v>23</v>
      </c>
      <c r="AC6" s="841"/>
      <c r="AD6" s="841"/>
      <c r="AE6" s="51"/>
    </row>
    <row r="7" spans="2:31" ht="26.85" customHeight="1">
      <c r="B7" s="844" t="s">
        <v>196</v>
      </c>
      <c r="C7" s="844"/>
      <c r="D7" s="844"/>
      <c r="E7" s="844"/>
      <c r="F7" s="844"/>
      <c r="G7" s="844"/>
      <c r="H7" s="844"/>
      <c r="I7" s="844"/>
      <c r="J7" s="844"/>
      <c r="K7" s="844"/>
      <c r="L7" s="844"/>
      <c r="M7" s="30"/>
      <c r="N7" s="30"/>
      <c r="O7" s="20"/>
      <c r="P7" s="20"/>
      <c r="Q7" s="20"/>
      <c r="R7" s="20"/>
      <c r="S7" s="20"/>
      <c r="T7" s="20"/>
      <c r="U7" s="20"/>
      <c r="V7" s="20"/>
      <c r="W7" s="20"/>
      <c r="X7" s="20"/>
      <c r="Y7" s="20"/>
      <c r="Z7" s="603"/>
      <c r="AA7" s="603"/>
      <c r="AB7" s="603"/>
      <c r="AC7" s="603"/>
      <c r="AD7" s="603"/>
      <c r="AE7" s="51"/>
    </row>
    <row r="8" spans="2:31" ht="50.1" customHeight="1">
      <c r="B8" s="68"/>
      <c r="C8" s="68"/>
      <c r="D8" s="25"/>
      <c r="E8" s="25"/>
      <c r="F8" s="83"/>
      <c r="G8" s="83"/>
      <c r="H8" s="83"/>
      <c r="I8" s="83"/>
      <c r="J8" s="30"/>
      <c r="K8" s="30"/>
      <c r="L8" s="30"/>
      <c r="M8" s="30"/>
      <c r="N8" s="30"/>
      <c r="O8" s="20"/>
      <c r="P8" s="20"/>
      <c r="Q8" s="20"/>
      <c r="R8" s="20"/>
      <c r="S8" s="20"/>
      <c r="T8" s="20"/>
      <c r="U8" s="20"/>
      <c r="V8" s="20"/>
      <c r="W8" s="20"/>
      <c r="X8" s="20"/>
      <c r="Y8" s="20"/>
      <c r="Z8" s="20"/>
      <c r="AA8" s="856"/>
      <c r="AB8" s="856"/>
      <c r="AC8" s="856"/>
      <c r="AD8" s="20"/>
      <c r="AE8" s="51"/>
    </row>
    <row r="9" spans="2:31" ht="26.85" customHeight="1">
      <c r="B9" s="6" t="s">
        <v>99</v>
      </c>
      <c r="C9" s="6"/>
      <c r="D9" s="7" t="s">
        <v>10</v>
      </c>
      <c r="E9" s="7"/>
      <c r="F9" s="840" t="s">
        <v>11</v>
      </c>
      <c r="G9" s="840"/>
      <c r="H9" s="840"/>
      <c r="I9" s="840"/>
      <c r="J9" s="831" t="s">
        <v>12</v>
      </c>
      <c r="K9" s="831"/>
      <c r="L9" s="831"/>
      <c r="M9" s="831" t="s">
        <v>13</v>
      </c>
      <c r="N9" s="831"/>
      <c r="O9" s="831"/>
      <c r="P9" s="831" t="s">
        <v>14</v>
      </c>
      <c r="Q9" s="831"/>
      <c r="R9" s="831"/>
      <c r="S9" s="831" t="s">
        <v>15</v>
      </c>
      <c r="T9" s="831"/>
      <c r="U9" s="831"/>
      <c r="V9" s="831" t="s">
        <v>16</v>
      </c>
      <c r="W9" s="831"/>
      <c r="X9" s="831"/>
      <c r="Y9" s="831" t="s">
        <v>17</v>
      </c>
      <c r="Z9" s="831"/>
      <c r="AA9" s="831"/>
      <c r="AB9" s="831" t="s">
        <v>18</v>
      </c>
      <c r="AC9" s="831"/>
      <c r="AD9" s="831"/>
      <c r="AE9" s="26"/>
    </row>
    <row r="10" spans="2:31" ht="26.85" customHeight="1">
      <c r="B10" s="357"/>
      <c r="C10" s="357"/>
      <c r="D10" s="358"/>
      <c r="E10" s="358"/>
      <c r="F10" s="212" t="s">
        <v>100</v>
      </c>
      <c r="G10" s="212" t="s">
        <v>101</v>
      </c>
      <c r="H10" s="602" t="s">
        <v>102</v>
      </c>
      <c r="I10" s="212" t="s">
        <v>103</v>
      </c>
      <c r="J10" s="213" t="s">
        <v>100</v>
      </c>
      <c r="K10" s="213" t="s">
        <v>101</v>
      </c>
      <c r="L10" s="213" t="s">
        <v>103</v>
      </c>
      <c r="M10" s="213" t="s">
        <v>100</v>
      </c>
      <c r="N10" s="213" t="s">
        <v>101</v>
      </c>
      <c r="O10" s="213" t="s">
        <v>103</v>
      </c>
      <c r="P10" s="213" t="s">
        <v>100</v>
      </c>
      <c r="Q10" s="213" t="s">
        <v>101</v>
      </c>
      <c r="R10" s="234" t="s">
        <v>103</v>
      </c>
      <c r="S10" s="213" t="s">
        <v>100</v>
      </c>
      <c r="T10" s="213" t="s">
        <v>101</v>
      </c>
      <c r="U10" s="234" t="s">
        <v>103</v>
      </c>
      <c r="V10" s="213" t="s">
        <v>100</v>
      </c>
      <c r="W10" s="213" t="s">
        <v>101</v>
      </c>
      <c r="X10" s="234" t="s">
        <v>103</v>
      </c>
      <c r="Y10" s="213" t="s">
        <v>100</v>
      </c>
      <c r="Z10" s="213" t="s">
        <v>101</v>
      </c>
      <c r="AA10" s="213" t="s">
        <v>103</v>
      </c>
      <c r="AB10" s="213" t="s">
        <v>100</v>
      </c>
      <c r="AC10" s="213" t="s">
        <v>101</v>
      </c>
      <c r="AD10" s="213" t="s">
        <v>103</v>
      </c>
      <c r="AE10" s="209"/>
    </row>
    <row r="11" spans="2:31" ht="26.85" customHeight="1">
      <c r="B11" s="210" t="s">
        <v>104</v>
      </c>
      <c r="C11" s="210"/>
      <c r="D11" s="210" t="s">
        <v>25</v>
      </c>
      <c r="E11" s="210"/>
      <c r="F11" s="605">
        <v>566</v>
      </c>
      <c r="G11" s="605">
        <v>2467</v>
      </c>
      <c r="H11" s="605">
        <v>6</v>
      </c>
      <c r="I11" s="301">
        <f>SUM(F11:H11)</f>
        <v>3039</v>
      </c>
      <c r="J11" s="221">
        <v>512</v>
      </c>
      <c r="K11" s="252">
        <v>2397</v>
      </c>
      <c r="L11" s="252">
        <f>SUM(J11:K11)</f>
        <v>2909</v>
      </c>
      <c r="M11" s="416">
        <v>469</v>
      </c>
      <c r="N11" s="428">
        <v>2323</v>
      </c>
      <c r="O11" s="428">
        <f>SUM(M11:N11)</f>
        <v>2792</v>
      </c>
      <c r="P11" s="417">
        <v>429</v>
      </c>
      <c r="Q11" s="428">
        <v>2275</v>
      </c>
      <c r="R11" s="417">
        <f>SUM(P11:Q11)</f>
        <v>2704</v>
      </c>
      <c r="S11" s="417">
        <v>485</v>
      </c>
      <c r="T11" s="417">
        <v>2416</v>
      </c>
      <c r="U11" s="417">
        <f>SUM(S11:T11)</f>
        <v>2901</v>
      </c>
      <c r="V11" s="417">
        <v>523</v>
      </c>
      <c r="W11" s="417">
        <v>2760</v>
      </c>
      <c r="X11" s="417">
        <f>SUM(V11:W11)</f>
        <v>3283</v>
      </c>
      <c r="Y11" s="222">
        <v>539</v>
      </c>
      <c r="Z11" s="222">
        <v>2927</v>
      </c>
      <c r="AA11" s="222">
        <f>SUM(Y11:Z11)</f>
        <v>3466</v>
      </c>
      <c r="AB11" s="222">
        <v>602</v>
      </c>
      <c r="AC11" s="222">
        <v>3050</v>
      </c>
      <c r="AD11" s="222">
        <f>SUM(AB11:AC11)</f>
        <v>3652</v>
      </c>
      <c r="AE11" s="60"/>
    </row>
    <row r="12" spans="2:31" ht="26.85" customHeight="1">
      <c r="B12" s="210" t="s">
        <v>105</v>
      </c>
      <c r="C12" s="210"/>
      <c r="D12" s="210" t="s">
        <v>31</v>
      </c>
      <c r="E12" s="210"/>
      <c r="F12" s="562">
        <f>F11/I11</f>
        <v>0.18624547548535703</v>
      </c>
      <c r="G12" s="562">
        <f>G11/I11</f>
        <v>0.81178019085225406</v>
      </c>
      <c r="H12" s="562">
        <f>H11/I11</f>
        <v>1.9743336623889436E-3</v>
      </c>
      <c r="I12" s="308">
        <f>SUM(F12:H12)</f>
        <v>1</v>
      </c>
      <c r="J12" s="240">
        <f>J11/L11</f>
        <v>0.17600550017188038</v>
      </c>
      <c r="K12" s="240">
        <f>K11/L11</f>
        <v>0.82399449982811968</v>
      </c>
      <c r="L12" s="419">
        <f>SUM(J12:K12)</f>
        <v>1</v>
      </c>
      <c r="M12" s="429">
        <f>M11/O11</f>
        <v>0.16797994269340974</v>
      </c>
      <c r="N12" s="429">
        <f>N11/O11</f>
        <v>0.83202005730659023</v>
      </c>
      <c r="O12" s="419">
        <f>SUM(M12:N12)</f>
        <v>1</v>
      </c>
      <c r="P12" s="254">
        <f>P11/R11</f>
        <v>0.15865384615384615</v>
      </c>
      <c r="Q12" s="254">
        <f>Q11/R11</f>
        <v>0.84134615384615385</v>
      </c>
      <c r="R12" s="419">
        <f>SUM(P12:Q12)</f>
        <v>1</v>
      </c>
      <c r="S12" s="254">
        <f>S11/U11</f>
        <v>0.16718372974836263</v>
      </c>
      <c r="T12" s="254">
        <f>T11/U11</f>
        <v>0.8328162702516374</v>
      </c>
      <c r="U12" s="419">
        <f>SUM(S12:T12)</f>
        <v>1</v>
      </c>
      <c r="V12" s="254">
        <f>V11/X11</f>
        <v>0.15930551325007614</v>
      </c>
      <c r="W12" s="254">
        <f>W11/X11</f>
        <v>0.84069448674992386</v>
      </c>
      <c r="X12" s="419">
        <f>SUM(V12:W12)</f>
        <v>1</v>
      </c>
      <c r="Y12" s="424">
        <f>Y11/AA11</f>
        <v>0.15551067512983266</v>
      </c>
      <c r="Z12" s="424">
        <f>Z11/AA11</f>
        <v>0.84448932487016737</v>
      </c>
      <c r="AA12" s="419">
        <f>SUM(Y12:Z12)</f>
        <v>1</v>
      </c>
      <c r="AB12" s="254">
        <f>AB11/AD11</f>
        <v>0.16484118291347208</v>
      </c>
      <c r="AC12" s="424">
        <f>AC11/AD11</f>
        <v>0.83515881708652795</v>
      </c>
      <c r="AD12" s="419">
        <f>SUM(AB12:AC12)</f>
        <v>1</v>
      </c>
      <c r="AE12" s="61"/>
    </row>
    <row r="13" spans="2:31" ht="26.85" customHeight="1">
      <c r="B13" s="411" t="s">
        <v>106</v>
      </c>
      <c r="C13" s="411"/>
      <c r="D13" s="10"/>
      <c r="E13" s="10"/>
      <c r="F13" s="44"/>
      <c r="G13" s="44"/>
      <c r="H13" s="44"/>
      <c r="I13" s="373"/>
      <c r="J13" s="371"/>
      <c r="K13" s="371"/>
      <c r="L13" s="376"/>
      <c r="M13" s="328"/>
      <c r="N13" s="328"/>
      <c r="O13" s="376"/>
      <c r="P13" s="324"/>
      <c r="Q13" s="324"/>
      <c r="R13" s="376"/>
      <c r="S13" s="324"/>
      <c r="T13" s="324"/>
      <c r="U13" s="376"/>
      <c r="V13" s="324"/>
      <c r="W13" s="324"/>
      <c r="X13" s="376"/>
      <c r="Y13" s="324"/>
      <c r="Z13" s="324"/>
      <c r="AA13" s="376"/>
      <c r="AB13" s="324"/>
      <c r="AC13" s="324"/>
      <c r="AD13" s="376"/>
      <c r="AE13" s="61"/>
    </row>
    <row r="14" spans="2:31" ht="49.5" customHeight="1">
      <c r="B14" s="372"/>
      <c r="C14" s="372"/>
      <c r="D14" s="369"/>
      <c r="E14" s="369"/>
      <c r="F14" s="494"/>
      <c r="G14" s="494"/>
      <c r="H14" s="494"/>
      <c r="I14" s="494"/>
      <c r="J14" s="374"/>
      <c r="K14" s="374"/>
      <c r="L14" s="370"/>
      <c r="M14" s="374"/>
      <c r="N14" s="374"/>
      <c r="O14" s="374"/>
      <c r="P14" s="374"/>
      <c r="Q14" s="374"/>
      <c r="R14" s="374"/>
      <c r="S14" s="375"/>
      <c r="T14" s="375"/>
      <c r="U14" s="375"/>
      <c r="V14" s="375"/>
      <c r="W14" s="375"/>
      <c r="X14" s="375"/>
      <c r="Y14" s="374"/>
      <c r="Z14" s="374"/>
      <c r="AA14" s="374"/>
      <c r="AB14" s="374"/>
      <c r="AC14" s="374"/>
      <c r="AD14" s="374"/>
      <c r="AE14" s="51"/>
    </row>
    <row r="15" spans="2:31" ht="26.85" customHeight="1">
      <c r="B15" s="6" t="s">
        <v>107</v>
      </c>
      <c r="C15" s="6"/>
      <c r="D15" s="7" t="s">
        <v>10</v>
      </c>
      <c r="E15" s="7"/>
      <c r="F15" s="840" t="s">
        <v>11</v>
      </c>
      <c r="G15" s="840"/>
      <c r="H15" s="840"/>
      <c r="I15" s="840"/>
      <c r="J15" s="831" t="s">
        <v>12</v>
      </c>
      <c r="K15" s="831"/>
      <c r="L15" s="831"/>
      <c r="M15" s="831" t="s">
        <v>13</v>
      </c>
      <c r="N15" s="831"/>
      <c r="O15" s="831"/>
      <c r="P15" s="831" t="s">
        <v>14</v>
      </c>
      <c r="Q15" s="831"/>
      <c r="R15" s="831"/>
      <c r="S15" s="831" t="s">
        <v>15</v>
      </c>
      <c r="T15" s="831"/>
      <c r="U15" s="831"/>
      <c r="V15" s="831" t="s">
        <v>16</v>
      </c>
      <c r="W15" s="831"/>
      <c r="X15" s="831"/>
      <c r="Y15" s="831" t="s">
        <v>17</v>
      </c>
      <c r="Z15" s="831"/>
      <c r="AA15" s="831"/>
      <c r="AB15" s="831" t="s">
        <v>18</v>
      </c>
      <c r="AC15" s="831"/>
      <c r="AD15" s="831"/>
      <c r="AE15" s="51"/>
    </row>
    <row r="16" spans="2:31" ht="26.85" customHeight="1">
      <c r="B16" s="263"/>
      <c r="C16" s="263"/>
      <c r="D16" s="210"/>
      <c r="E16" s="210"/>
      <c r="F16" s="212" t="s">
        <v>100</v>
      </c>
      <c r="G16" s="212" t="s">
        <v>101</v>
      </c>
      <c r="H16" s="602" t="s">
        <v>102</v>
      </c>
      <c r="I16" s="212" t="s">
        <v>103</v>
      </c>
      <c r="J16" s="213" t="s">
        <v>100</v>
      </c>
      <c r="K16" s="213" t="s">
        <v>101</v>
      </c>
      <c r="L16" s="213" t="s">
        <v>103</v>
      </c>
      <c r="M16" s="213" t="s">
        <v>100</v>
      </c>
      <c r="N16" s="213" t="s">
        <v>101</v>
      </c>
      <c r="O16" s="213" t="s">
        <v>103</v>
      </c>
      <c r="P16" s="213" t="s">
        <v>100</v>
      </c>
      <c r="Q16" s="213" t="s">
        <v>101</v>
      </c>
      <c r="R16" s="213" t="s">
        <v>103</v>
      </c>
      <c r="S16" s="213" t="s">
        <v>100</v>
      </c>
      <c r="T16" s="213" t="s">
        <v>101</v>
      </c>
      <c r="U16" s="213" t="s">
        <v>103</v>
      </c>
      <c r="V16" s="213" t="s">
        <v>100</v>
      </c>
      <c r="W16" s="213" t="s">
        <v>101</v>
      </c>
      <c r="X16" s="213" t="s">
        <v>103</v>
      </c>
      <c r="Y16" s="213" t="s">
        <v>100</v>
      </c>
      <c r="Z16" s="213" t="s">
        <v>101</v>
      </c>
      <c r="AA16" s="213" t="s">
        <v>103</v>
      </c>
      <c r="AB16" s="213" t="s">
        <v>100</v>
      </c>
      <c r="AC16" s="213" t="s">
        <v>101</v>
      </c>
      <c r="AD16" s="213" t="s">
        <v>103</v>
      </c>
      <c r="AE16" s="51"/>
    </row>
    <row r="17" spans="2:31" ht="26.85" customHeight="1">
      <c r="B17" s="229" t="s">
        <v>108</v>
      </c>
      <c r="C17" s="229"/>
      <c r="D17" s="210" t="s">
        <v>31</v>
      </c>
      <c r="E17" s="210"/>
      <c r="F17" s="563">
        <v>0.16584402764067127</v>
      </c>
      <c r="G17" s="563">
        <v>0.80816057913787431</v>
      </c>
      <c r="H17" s="562">
        <v>1.9743336623889436E-3</v>
      </c>
      <c r="I17" s="560">
        <f>SUM(F17:H17)</f>
        <v>0.97597894044093458</v>
      </c>
      <c r="J17" s="240">
        <f>J22/L11</f>
        <v>0.15469233413544173</v>
      </c>
      <c r="K17" s="240">
        <f>K22/L11</f>
        <v>0.81918184943279482</v>
      </c>
      <c r="L17" s="240">
        <f>L22/L11</f>
        <v>0.97387418356823652</v>
      </c>
      <c r="M17" s="424">
        <v>0.14899999999999999</v>
      </c>
      <c r="N17" s="424">
        <v>0.82589999999999997</v>
      </c>
      <c r="O17" s="254">
        <f>SUM(M17:N17)</f>
        <v>0.97489999999999999</v>
      </c>
      <c r="P17" s="424">
        <v>0.1409</v>
      </c>
      <c r="Q17" s="424">
        <v>0.83540000000000003</v>
      </c>
      <c r="R17" s="424">
        <f>SUM(P17:Q17)</f>
        <v>0.97630000000000006</v>
      </c>
      <c r="S17" s="424">
        <v>0.14480000000000001</v>
      </c>
      <c r="T17" s="425">
        <v>0.83030000000000004</v>
      </c>
      <c r="U17" s="424">
        <f>SUM(S17:T17)</f>
        <v>0.97510000000000008</v>
      </c>
      <c r="V17" s="424">
        <f>450/$X$11</f>
        <v>0.13706975327444409</v>
      </c>
      <c r="W17" s="425">
        <f>2757/$X$11</f>
        <v>0.83978068839476094</v>
      </c>
      <c r="X17" s="424">
        <f>SUM(V17:W17)</f>
        <v>0.97685044166920498</v>
      </c>
      <c r="Y17" s="424">
        <f>460/$AA$11</f>
        <v>0.13271783035199078</v>
      </c>
      <c r="Z17" s="424">
        <f>2923/$AA$11</f>
        <v>0.84333525678014998</v>
      </c>
      <c r="AA17" s="424">
        <f>SUM(Y17:Z17)</f>
        <v>0.97605308713214078</v>
      </c>
      <c r="AB17" s="424">
        <f>492/$AD$11</f>
        <v>0.13472070098576122</v>
      </c>
      <c r="AC17" s="424">
        <f>3047/$AD$11</f>
        <v>0.83433734939759041</v>
      </c>
      <c r="AD17" s="424">
        <f>SUM(AB17:AC17)</f>
        <v>0.96905805038335169</v>
      </c>
      <c r="AE17" s="62"/>
    </row>
    <row r="18" spans="2:31" ht="26.85" customHeight="1">
      <c r="B18" s="390" t="s">
        <v>109</v>
      </c>
      <c r="C18" s="390"/>
      <c r="D18" s="210" t="s">
        <v>25</v>
      </c>
      <c r="E18" s="210"/>
      <c r="F18" s="561">
        <v>192</v>
      </c>
      <c r="G18" s="561">
        <v>813</v>
      </c>
      <c r="H18" s="502" t="s">
        <v>23</v>
      </c>
      <c r="I18" s="301">
        <f>SUM(F18:G18)</f>
        <v>1005</v>
      </c>
      <c r="J18" s="221">
        <v>161</v>
      </c>
      <c r="K18" s="221">
        <v>781</v>
      </c>
      <c r="L18" s="221">
        <f>SUM(J18:K18)</f>
        <v>942</v>
      </c>
      <c r="M18" s="415" t="s">
        <v>23</v>
      </c>
      <c r="N18" s="415" t="s">
        <v>23</v>
      </c>
      <c r="O18" s="415" t="s">
        <v>23</v>
      </c>
      <c r="P18" s="415" t="s">
        <v>23</v>
      </c>
      <c r="Q18" s="415" t="s">
        <v>23</v>
      </c>
      <c r="R18" s="415" t="s">
        <v>23</v>
      </c>
      <c r="S18" s="415" t="s">
        <v>23</v>
      </c>
      <c r="T18" s="415" t="s">
        <v>23</v>
      </c>
      <c r="U18" s="415" t="s">
        <v>23</v>
      </c>
      <c r="V18" s="415" t="s">
        <v>23</v>
      </c>
      <c r="W18" s="415" t="s">
        <v>23</v>
      </c>
      <c r="X18" s="415" t="s">
        <v>23</v>
      </c>
      <c r="Y18" s="415" t="s">
        <v>23</v>
      </c>
      <c r="Z18" s="415" t="s">
        <v>23</v>
      </c>
      <c r="AA18" s="415" t="s">
        <v>23</v>
      </c>
      <c r="AB18" s="415" t="s">
        <v>23</v>
      </c>
      <c r="AC18" s="415" t="s">
        <v>23</v>
      </c>
      <c r="AD18" s="415" t="s">
        <v>23</v>
      </c>
      <c r="AE18" s="63"/>
    </row>
    <row r="19" spans="2:31" ht="26.85" customHeight="1">
      <c r="B19" s="390" t="s">
        <v>110</v>
      </c>
      <c r="C19" s="390"/>
      <c r="D19" s="210" t="s">
        <v>25</v>
      </c>
      <c r="E19" s="210"/>
      <c r="F19" s="561">
        <v>311</v>
      </c>
      <c r="G19" s="605">
        <v>1643</v>
      </c>
      <c r="H19" s="502" t="s">
        <v>23</v>
      </c>
      <c r="I19" s="301">
        <f>SUM(F19:G19)</f>
        <v>1954</v>
      </c>
      <c r="J19" s="221">
        <v>288</v>
      </c>
      <c r="K19" s="222">
        <v>1601</v>
      </c>
      <c r="L19" s="222">
        <f>SUM(J19:K19)</f>
        <v>1889</v>
      </c>
      <c r="M19" s="415" t="s">
        <v>23</v>
      </c>
      <c r="N19" s="415" t="s">
        <v>23</v>
      </c>
      <c r="O19" s="415" t="s">
        <v>23</v>
      </c>
      <c r="P19" s="415" t="s">
        <v>23</v>
      </c>
      <c r="Q19" s="415" t="s">
        <v>23</v>
      </c>
      <c r="R19" s="415" t="s">
        <v>23</v>
      </c>
      <c r="S19" s="415" t="s">
        <v>23</v>
      </c>
      <c r="T19" s="415" t="s">
        <v>23</v>
      </c>
      <c r="U19" s="415" t="s">
        <v>23</v>
      </c>
      <c r="V19" s="415" t="s">
        <v>23</v>
      </c>
      <c r="W19" s="415" t="s">
        <v>23</v>
      </c>
      <c r="X19" s="415" t="s">
        <v>23</v>
      </c>
      <c r="Y19" s="415" t="s">
        <v>23</v>
      </c>
      <c r="Z19" s="415" t="s">
        <v>23</v>
      </c>
      <c r="AA19" s="415" t="s">
        <v>23</v>
      </c>
      <c r="AB19" s="415" t="s">
        <v>23</v>
      </c>
      <c r="AC19" s="415" t="s">
        <v>23</v>
      </c>
      <c r="AD19" s="415" t="s">
        <v>23</v>
      </c>
      <c r="AE19" s="63"/>
    </row>
    <row r="20" spans="2:31" ht="26.85" customHeight="1">
      <c r="B20" s="390" t="s">
        <v>111</v>
      </c>
      <c r="C20" s="390"/>
      <c r="D20" s="210" t="s">
        <v>25</v>
      </c>
      <c r="E20" s="210"/>
      <c r="F20" s="561">
        <v>1</v>
      </c>
      <c r="G20" s="502" t="s">
        <v>23</v>
      </c>
      <c r="H20" s="502" t="s">
        <v>23</v>
      </c>
      <c r="I20" s="232">
        <f>SUM(F20:G20)</f>
        <v>1</v>
      </c>
      <c r="J20" s="230">
        <v>1</v>
      </c>
      <c r="K20" s="230">
        <v>1</v>
      </c>
      <c r="L20" s="230">
        <f>SUM(J20:K20)</f>
        <v>2</v>
      </c>
      <c r="M20" s="415" t="s">
        <v>23</v>
      </c>
      <c r="N20" s="415" t="s">
        <v>23</v>
      </c>
      <c r="O20" s="415" t="s">
        <v>23</v>
      </c>
      <c r="P20" s="415" t="s">
        <v>23</v>
      </c>
      <c r="Q20" s="415" t="s">
        <v>23</v>
      </c>
      <c r="R20" s="415" t="s">
        <v>23</v>
      </c>
      <c r="S20" s="415" t="s">
        <v>23</v>
      </c>
      <c r="T20" s="415" t="s">
        <v>23</v>
      </c>
      <c r="U20" s="415" t="s">
        <v>23</v>
      </c>
      <c r="V20" s="415" t="s">
        <v>23</v>
      </c>
      <c r="W20" s="415" t="s">
        <v>23</v>
      </c>
      <c r="X20" s="415" t="s">
        <v>23</v>
      </c>
      <c r="Y20" s="415" t="s">
        <v>23</v>
      </c>
      <c r="Z20" s="415" t="s">
        <v>23</v>
      </c>
      <c r="AA20" s="415" t="s">
        <v>23</v>
      </c>
      <c r="AB20" s="415" t="s">
        <v>23</v>
      </c>
      <c r="AC20" s="415" t="s">
        <v>23</v>
      </c>
      <c r="AD20" s="415" t="s">
        <v>23</v>
      </c>
      <c r="AE20" s="63"/>
    </row>
    <row r="21" spans="2:31" ht="26.85" customHeight="1">
      <c r="B21" s="388" t="s">
        <v>114</v>
      </c>
      <c r="C21" s="386"/>
      <c r="D21" s="210" t="s">
        <v>25</v>
      </c>
      <c r="E21" s="210"/>
      <c r="F21" s="502" t="s">
        <v>23</v>
      </c>
      <c r="G21" s="502" t="s">
        <v>23</v>
      </c>
      <c r="H21" s="503">
        <v>6</v>
      </c>
      <c r="I21" s="302">
        <f>H21</f>
        <v>6</v>
      </c>
      <c r="J21" s="423" t="s">
        <v>23</v>
      </c>
      <c r="K21" s="423" t="s">
        <v>23</v>
      </c>
      <c r="L21" s="423" t="s">
        <v>23</v>
      </c>
      <c r="M21" s="415" t="s">
        <v>23</v>
      </c>
      <c r="N21" s="415" t="s">
        <v>23</v>
      </c>
      <c r="O21" s="415" t="s">
        <v>23</v>
      </c>
      <c r="P21" s="415" t="s">
        <v>23</v>
      </c>
      <c r="Q21" s="415" t="s">
        <v>23</v>
      </c>
      <c r="R21" s="415" t="s">
        <v>23</v>
      </c>
      <c r="S21" s="415" t="s">
        <v>23</v>
      </c>
      <c r="T21" s="415" t="s">
        <v>23</v>
      </c>
      <c r="U21" s="415" t="s">
        <v>23</v>
      </c>
      <c r="V21" s="415" t="s">
        <v>23</v>
      </c>
      <c r="W21" s="415" t="s">
        <v>23</v>
      </c>
      <c r="X21" s="415" t="s">
        <v>23</v>
      </c>
      <c r="Y21" s="415" t="s">
        <v>23</v>
      </c>
      <c r="Z21" s="415" t="s">
        <v>23</v>
      </c>
      <c r="AA21" s="415" t="s">
        <v>23</v>
      </c>
      <c r="AB21" s="415" t="s">
        <v>23</v>
      </c>
      <c r="AC21" s="415" t="s">
        <v>23</v>
      </c>
      <c r="AD21" s="415" t="s">
        <v>23</v>
      </c>
      <c r="AE21" s="63"/>
    </row>
    <row r="22" spans="2:31" ht="26.85" customHeight="1">
      <c r="B22" s="388" t="s">
        <v>103</v>
      </c>
      <c r="C22" s="390"/>
      <c r="D22" s="210" t="s">
        <v>25</v>
      </c>
      <c r="E22" s="210"/>
      <c r="F22" s="265">
        <f>SUM(F18:F21)</f>
        <v>504</v>
      </c>
      <c r="G22" s="577">
        <f>SUM(G18:G21)</f>
        <v>2456</v>
      </c>
      <c r="H22" s="577">
        <f>SUM(H18:H21)</f>
        <v>6</v>
      </c>
      <c r="I22" s="577">
        <f>SUM(I18:I21)</f>
        <v>2966</v>
      </c>
      <c r="J22" s="230">
        <f>SUM(J18:J20)</f>
        <v>450</v>
      </c>
      <c r="K22" s="222">
        <f>SUM(K18:K20)</f>
        <v>2383</v>
      </c>
      <c r="L22" s="222">
        <f>SUM(L18:L20)</f>
        <v>2833</v>
      </c>
      <c r="M22" s="415" t="s">
        <v>23</v>
      </c>
      <c r="N22" s="415" t="s">
        <v>23</v>
      </c>
      <c r="O22" s="415" t="s">
        <v>23</v>
      </c>
      <c r="P22" s="415" t="s">
        <v>23</v>
      </c>
      <c r="Q22" s="415" t="s">
        <v>23</v>
      </c>
      <c r="R22" s="415" t="s">
        <v>23</v>
      </c>
      <c r="S22" s="415" t="s">
        <v>23</v>
      </c>
      <c r="T22" s="415" t="s">
        <v>23</v>
      </c>
      <c r="U22" s="415" t="s">
        <v>23</v>
      </c>
      <c r="V22" s="415" t="s">
        <v>23</v>
      </c>
      <c r="W22" s="415" t="s">
        <v>23</v>
      </c>
      <c r="X22" s="415" t="s">
        <v>23</v>
      </c>
      <c r="Y22" s="415" t="s">
        <v>23</v>
      </c>
      <c r="Z22" s="415" t="s">
        <v>23</v>
      </c>
      <c r="AA22" s="415" t="s">
        <v>23</v>
      </c>
      <c r="AB22" s="415" t="s">
        <v>23</v>
      </c>
      <c r="AC22" s="415" t="s">
        <v>23</v>
      </c>
      <c r="AD22" s="415" t="s">
        <v>23</v>
      </c>
      <c r="AE22" s="63"/>
    </row>
    <row r="23" spans="2:31" ht="26.85" customHeight="1">
      <c r="B23" s="263" t="s">
        <v>115</v>
      </c>
      <c r="C23" s="229"/>
      <c r="D23" s="210" t="s">
        <v>31</v>
      </c>
      <c r="E23" s="210"/>
      <c r="F23" s="604">
        <v>2.0401447844685752E-2</v>
      </c>
      <c r="G23" s="563">
        <v>3.6196117143797303E-3</v>
      </c>
      <c r="H23" s="308">
        <v>0</v>
      </c>
      <c r="I23" s="560">
        <f>SUM(F23:H23)</f>
        <v>2.4021059559065482E-2</v>
      </c>
      <c r="J23" s="241">
        <f>J28/L11</f>
        <v>2.1313166036438638E-2</v>
      </c>
      <c r="K23" s="241">
        <f>K28/L11</f>
        <v>4.8126503953248535E-3</v>
      </c>
      <c r="L23" s="241">
        <f>L28/L11</f>
        <v>2.6125816431763493E-2</v>
      </c>
      <c r="M23" s="424">
        <v>1.9E-2</v>
      </c>
      <c r="N23" s="424">
        <v>6.1000000000000004E-3</v>
      </c>
      <c r="O23" s="424">
        <f>SUM(M23:N23)</f>
        <v>2.5100000000000001E-2</v>
      </c>
      <c r="P23" s="254">
        <v>1.78E-2</v>
      </c>
      <c r="Q23" s="254">
        <v>5.8999999999999999E-3</v>
      </c>
      <c r="R23" s="254">
        <f>SUM(P23:Q23)</f>
        <v>2.3699999999999999E-2</v>
      </c>
      <c r="S23" s="254">
        <v>2.24E-2</v>
      </c>
      <c r="T23" s="254">
        <v>2.0999999999999999E-3</v>
      </c>
      <c r="U23" s="254">
        <f>SUM(S23:T23)</f>
        <v>2.4500000000000001E-2</v>
      </c>
      <c r="V23" s="254">
        <f>73/$X$11</f>
        <v>2.2235759975632045E-2</v>
      </c>
      <c r="W23" s="254">
        <f>3/$X$11</f>
        <v>9.1379835516296074E-4</v>
      </c>
      <c r="X23" s="254">
        <f>SUM(V23:W23)</f>
        <v>2.3149558330795007E-2</v>
      </c>
      <c r="Y23" s="424">
        <f>79/$AA$11</f>
        <v>2.2792844777841891E-2</v>
      </c>
      <c r="Z23" s="424">
        <f>4/$AA$11</f>
        <v>1.1540680900173109E-3</v>
      </c>
      <c r="AA23" s="424">
        <f t="shared" ref="AA23" si="0">SUM(Y23:Z23)</f>
        <v>2.3946912867859202E-2</v>
      </c>
      <c r="AB23" s="425">
        <f>110/$AD$11</f>
        <v>3.0120481927710843E-2</v>
      </c>
      <c r="AC23" s="424">
        <f>3/$AD$11</f>
        <v>8.2146768893756844E-4</v>
      </c>
      <c r="AD23" s="424">
        <f t="shared" ref="AD23:AD33" si="1">SUM(AB23:AC23)</f>
        <v>3.0941949616648413E-2</v>
      </c>
      <c r="AE23" s="62"/>
    </row>
    <row r="24" spans="2:31" ht="26.85" customHeight="1">
      <c r="B24" s="388" t="s">
        <v>109</v>
      </c>
      <c r="C24" s="390"/>
      <c r="D24" s="210" t="s">
        <v>25</v>
      </c>
      <c r="E24" s="210"/>
      <c r="F24" s="561">
        <v>34</v>
      </c>
      <c r="G24" s="561">
        <v>4</v>
      </c>
      <c r="H24" s="502" t="s">
        <v>23</v>
      </c>
      <c r="I24" s="232">
        <f>SUM(F24:G24)</f>
        <v>38</v>
      </c>
      <c r="J24" s="230">
        <v>33</v>
      </c>
      <c r="K24" s="230">
        <v>6</v>
      </c>
      <c r="L24" s="230">
        <f>SUM(J24:K24)</f>
        <v>39</v>
      </c>
      <c r="M24" s="415" t="s">
        <v>23</v>
      </c>
      <c r="N24" s="415" t="s">
        <v>23</v>
      </c>
      <c r="O24" s="415" t="s">
        <v>23</v>
      </c>
      <c r="P24" s="415" t="s">
        <v>23</v>
      </c>
      <c r="Q24" s="415" t="s">
        <v>23</v>
      </c>
      <c r="R24" s="415" t="s">
        <v>23</v>
      </c>
      <c r="S24" s="415" t="s">
        <v>23</v>
      </c>
      <c r="T24" s="415" t="s">
        <v>23</v>
      </c>
      <c r="U24" s="415" t="s">
        <v>23</v>
      </c>
      <c r="V24" s="415" t="s">
        <v>23</v>
      </c>
      <c r="W24" s="415" t="s">
        <v>23</v>
      </c>
      <c r="X24" s="415" t="s">
        <v>23</v>
      </c>
      <c r="Y24" s="415" t="s">
        <v>23</v>
      </c>
      <c r="Z24" s="415" t="s">
        <v>23</v>
      </c>
      <c r="AA24" s="415" t="s">
        <v>23</v>
      </c>
      <c r="AB24" s="415" t="s">
        <v>23</v>
      </c>
      <c r="AC24" s="415" t="s">
        <v>23</v>
      </c>
      <c r="AD24" s="415" t="s">
        <v>23</v>
      </c>
      <c r="AE24" s="63"/>
    </row>
    <row r="25" spans="2:31" ht="26.85" customHeight="1">
      <c r="B25" s="388" t="s">
        <v>110</v>
      </c>
      <c r="C25" s="390"/>
      <c r="D25" s="210" t="s">
        <v>25</v>
      </c>
      <c r="E25" s="210"/>
      <c r="F25" s="561">
        <v>28</v>
      </c>
      <c r="G25" s="561">
        <v>7</v>
      </c>
      <c r="H25" s="502" t="s">
        <v>23</v>
      </c>
      <c r="I25" s="232">
        <f t="shared" ref="I25:I26" si="2">SUM(F25:G25)</f>
        <v>35</v>
      </c>
      <c r="J25" s="230">
        <v>29</v>
      </c>
      <c r="K25" s="230">
        <v>8</v>
      </c>
      <c r="L25" s="230">
        <f>SUM(J25:K25)</f>
        <v>37</v>
      </c>
      <c r="M25" s="415" t="s">
        <v>23</v>
      </c>
      <c r="N25" s="415" t="s">
        <v>23</v>
      </c>
      <c r="O25" s="415" t="s">
        <v>23</v>
      </c>
      <c r="P25" s="415" t="s">
        <v>23</v>
      </c>
      <c r="Q25" s="415" t="s">
        <v>23</v>
      </c>
      <c r="R25" s="415" t="s">
        <v>23</v>
      </c>
      <c r="S25" s="415" t="s">
        <v>23</v>
      </c>
      <c r="T25" s="415" t="s">
        <v>23</v>
      </c>
      <c r="U25" s="415" t="s">
        <v>23</v>
      </c>
      <c r="V25" s="415" t="s">
        <v>23</v>
      </c>
      <c r="W25" s="415" t="s">
        <v>23</v>
      </c>
      <c r="X25" s="415" t="s">
        <v>23</v>
      </c>
      <c r="Y25" s="415" t="s">
        <v>23</v>
      </c>
      <c r="Z25" s="415" t="s">
        <v>23</v>
      </c>
      <c r="AA25" s="415" t="s">
        <v>23</v>
      </c>
      <c r="AB25" s="415" t="s">
        <v>23</v>
      </c>
      <c r="AC25" s="415" t="s">
        <v>23</v>
      </c>
      <c r="AD25" s="415" t="s">
        <v>23</v>
      </c>
      <c r="AE25" s="63"/>
    </row>
    <row r="26" spans="2:31" ht="26.85" customHeight="1">
      <c r="B26" s="390" t="s">
        <v>111</v>
      </c>
      <c r="C26" s="390"/>
      <c r="D26" s="210" t="s">
        <v>25</v>
      </c>
      <c r="E26" s="210"/>
      <c r="F26" s="502" t="s">
        <v>23</v>
      </c>
      <c r="G26" s="502" t="s">
        <v>23</v>
      </c>
      <c r="H26" s="502" t="s">
        <v>23</v>
      </c>
      <c r="I26" s="232">
        <f t="shared" si="2"/>
        <v>0</v>
      </c>
      <c r="J26" s="230">
        <v>0</v>
      </c>
      <c r="K26" s="230">
        <v>0</v>
      </c>
      <c r="L26" s="230">
        <f>SUM(J26:K26)</f>
        <v>0</v>
      </c>
      <c r="M26" s="415" t="s">
        <v>23</v>
      </c>
      <c r="N26" s="415" t="s">
        <v>23</v>
      </c>
      <c r="O26" s="415" t="s">
        <v>23</v>
      </c>
      <c r="P26" s="415" t="s">
        <v>23</v>
      </c>
      <c r="Q26" s="415" t="s">
        <v>23</v>
      </c>
      <c r="R26" s="415" t="s">
        <v>23</v>
      </c>
      <c r="S26" s="415" t="s">
        <v>23</v>
      </c>
      <c r="T26" s="415" t="s">
        <v>23</v>
      </c>
      <c r="U26" s="415" t="s">
        <v>23</v>
      </c>
      <c r="V26" s="415" t="s">
        <v>23</v>
      </c>
      <c r="W26" s="415" t="s">
        <v>23</v>
      </c>
      <c r="X26" s="415" t="s">
        <v>23</v>
      </c>
      <c r="Y26" s="415" t="s">
        <v>23</v>
      </c>
      <c r="Z26" s="415" t="s">
        <v>23</v>
      </c>
      <c r="AA26" s="415" t="s">
        <v>23</v>
      </c>
      <c r="AB26" s="415" t="s">
        <v>23</v>
      </c>
      <c r="AC26" s="415" t="s">
        <v>23</v>
      </c>
      <c r="AD26" s="415" t="s">
        <v>23</v>
      </c>
      <c r="AE26" s="63"/>
    </row>
    <row r="27" spans="2:31" ht="26.85" customHeight="1">
      <c r="B27" s="388" t="s">
        <v>114</v>
      </c>
      <c r="C27" s="386"/>
      <c r="D27" s="210" t="s">
        <v>25</v>
      </c>
      <c r="E27" s="210"/>
      <c r="F27" s="502" t="s">
        <v>23</v>
      </c>
      <c r="G27" s="502" t="s">
        <v>23</v>
      </c>
      <c r="H27" s="232">
        <v>0</v>
      </c>
      <c r="I27" s="232">
        <f>H27</f>
        <v>0</v>
      </c>
      <c r="J27" s="423" t="s">
        <v>23</v>
      </c>
      <c r="K27" s="423" t="s">
        <v>23</v>
      </c>
      <c r="L27" s="423" t="s">
        <v>23</v>
      </c>
      <c r="M27" s="415" t="s">
        <v>23</v>
      </c>
      <c r="N27" s="415" t="s">
        <v>23</v>
      </c>
      <c r="O27" s="415" t="s">
        <v>23</v>
      </c>
      <c r="P27" s="415" t="s">
        <v>23</v>
      </c>
      <c r="Q27" s="415" t="s">
        <v>23</v>
      </c>
      <c r="R27" s="415" t="s">
        <v>23</v>
      </c>
      <c r="S27" s="415" t="s">
        <v>23</v>
      </c>
      <c r="T27" s="415" t="s">
        <v>23</v>
      </c>
      <c r="U27" s="415" t="s">
        <v>23</v>
      </c>
      <c r="V27" s="415" t="s">
        <v>23</v>
      </c>
      <c r="W27" s="415" t="s">
        <v>23</v>
      </c>
      <c r="X27" s="415" t="s">
        <v>23</v>
      </c>
      <c r="Y27" s="415" t="s">
        <v>23</v>
      </c>
      <c r="Z27" s="415" t="s">
        <v>23</v>
      </c>
      <c r="AA27" s="415" t="s">
        <v>23</v>
      </c>
      <c r="AB27" s="415" t="s">
        <v>23</v>
      </c>
      <c r="AC27" s="415" t="s">
        <v>23</v>
      </c>
      <c r="AD27" s="415" t="s">
        <v>23</v>
      </c>
      <c r="AE27" s="63"/>
    </row>
    <row r="28" spans="2:31" ht="26.85" customHeight="1">
      <c r="B28" s="388" t="s">
        <v>103</v>
      </c>
      <c r="C28" s="390"/>
      <c r="D28" s="210" t="s">
        <v>25</v>
      </c>
      <c r="E28" s="210"/>
      <c r="F28" s="232">
        <f>SUM(F24:F27)</f>
        <v>62</v>
      </c>
      <c r="G28" s="232">
        <f>SUM(G24:G27)</f>
        <v>11</v>
      </c>
      <c r="H28" s="232">
        <f>SUM(H24:H27)</f>
        <v>0</v>
      </c>
      <c r="I28" s="232">
        <f>SUM(I24:I27)</f>
        <v>73</v>
      </c>
      <c r="J28" s="230">
        <f>SUM(J24:J26)</f>
        <v>62</v>
      </c>
      <c r="K28" s="230">
        <f>SUM(K24:K26)</f>
        <v>14</v>
      </c>
      <c r="L28" s="230">
        <f>SUM(L24:L26)</f>
        <v>76</v>
      </c>
      <c r="M28" s="415" t="s">
        <v>23</v>
      </c>
      <c r="N28" s="415" t="s">
        <v>23</v>
      </c>
      <c r="O28" s="415" t="s">
        <v>23</v>
      </c>
      <c r="P28" s="415" t="s">
        <v>23</v>
      </c>
      <c r="Q28" s="415" t="s">
        <v>23</v>
      </c>
      <c r="R28" s="415" t="s">
        <v>23</v>
      </c>
      <c r="S28" s="415" t="s">
        <v>23</v>
      </c>
      <c r="T28" s="415" t="s">
        <v>23</v>
      </c>
      <c r="U28" s="415" t="s">
        <v>23</v>
      </c>
      <c r="V28" s="415" t="s">
        <v>23</v>
      </c>
      <c r="W28" s="415" t="s">
        <v>23</v>
      </c>
      <c r="X28" s="415" t="s">
        <v>23</v>
      </c>
      <c r="Y28" s="415" t="s">
        <v>23</v>
      </c>
      <c r="Z28" s="415" t="s">
        <v>23</v>
      </c>
      <c r="AA28" s="415" t="s">
        <v>23</v>
      </c>
      <c r="AB28" s="415" t="s">
        <v>23</v>
      </c>
      <c r="AC28" s="415" t="s">
        <v>23</v>
      </c>
      <c r="AD28" s="415" t="s">
        <v>23</v>
      </c>
      <c r="AE28" s="63"/>
    </row>
    <row r="29" spans="2:31" ht="26.85" customHeight="1">
      <c r="B29" s="279" t="s">
        <v>116</v>
      </c>
      <c r="C29" s="410"/>
      <c r="D29" s="210" t="s">
        <v>31</v>
      </c>
      <c r="E29" s="210"/>
      <c r="F29" s="598">
        <v>0</v>
      </c>
      <c r="G29" s="598">
        <v>0</v>
      </c>
      <c r="H29" s="598">
        <v>0</v>
      </c>
      <c r="I29" s="309">
        <f>SUM(F29:H29)</f>
        <v>0</v>
      </c>
      <c r="J29" s="426">
        <v>0</v>
      </c>
      <c r="K29" s="426">
        <v>0</v>
      </c>
      <c r="L29" s="243">
        <f>SUM(J29:K29)</f>
        <v>0</v>
      </c>
      <c r="M29" s="415" t="s">
        <v>23</v>
      </c>
      <c r="N29" s="415" t="s">
        <v>23</v>
      </c>
      <c r="O29" s="415" t="s">
        <v>23</v>
      </c>
      <c r="P29" s="415" t="s">
        <v>23</v>
      </c>
      <c r="Q29" s="415" t="s">
        <v>23</v>
      </c>
      <c r="R29" s="415" t="s">
        <v>23</v>
      </c>
      <c r="S29" s="415" t="s">
        <v>23</v>
      </c>
      <c r="T29" s="415" t="s">
        <v>23</v>
      </c>
      <c r="U29" s="415" t="s">
        <v>23</v>
      </c>
      <c r="V29" s="415" t="s">
        <v>23</v>
      </c>
      <c r="W29" s="415" t="s">
        <v>23</v>
      </c>
      <c r="X29" s="415" t="s">
        <v>23</v>
      </c>
      <c r="Y29" s="415" t="s">
        <v>23</v>
      </c>
      <c r="Z29" s="415" t="s">
        <v>23</v>
      </c>
      <c r="AA29" s="415" t="s">
        <v>23</v>
      </c>
      <c r="AB29" s="415" t="s">
        <v>23</v>
      </c>
      <c r="AC29" s="415" t="s">
        <v>23</v>
      </c>
      <c r="AD29" s="415" t="s">
        <v>23</v>
      </c>
      <c r="AE29" s="63"/>
    </row>
    <row r="30" spans="2:31" ht="26.85" customHeight="1">
      <c r="B30" s="393" t="s">
        <v>109</v>
      </c>
      <c r="C30" s="392"/>
      <c r="D30" s="210" t="s">
        <v>25</v>
      </c>
      <c r="E30" s="210"/>
      <c r="F30" s="502" t="s">
        <v>23</v>
      </c>
      <c r="G30" s="502" t="s">
        <v>23</v>
      </c>
      <c r="H30" s="502" t="s">
        <v>23</v>
      </c>
      <c r="I30" s="232">
        <f>SUM(F30:G30)</f>
        <v>0</v>
      </c>
      <c r="J30" s="277">
        <v>0</v>
      </c>
      <c r="K30" s="277">
        <v>0</v>
      </c>
      <c r="L30" s="230">
        <f>SUM(J30:K30)</f>
        <v>0</v>
      </c>
      <c r="M30" s="415" t="s">
        <v>23</v>
      </c>
      <c r="N30" s="415" t="s">
        <v>23</v>
      </c>
      <c r="O30" s="415" t="s">
        <v>23</v>
      </c>
      <c r="P30" s="415" t="s">
        <v>23</v>
      </c>
      <c r="Q30" s="415" t="s">
        <v>23</v>
      </c>
      <c r="R30" s="415" t="s">
        <v>23</v>
      </c>
      <c r="S30" s="415" t="s">
        <v>23</v>
      </c>
      <c r="T30" s="415" t="s">
        <v>23</v>
      </c>
      <c r="U30" s="415" t="s">
        <v>23</v>
      </c>
      <c r="V30" s="415" t="s">
        <v>23</v>
      </c>
      <c r="W30" s="415" t="s">
        <v>23</v>
      </c>
      <c r="X30" s="415" t="s">
        <v>23</v>
      </c>
      <c r="Y30" s="415" t="s">
        <v>23</v>
      </c>
      <c r="Z30" s="415" t="s">
        <v>23</v>
      </c>
      <c r="AA30" s="415" t="s">
        <v>23</v>
      </c>
      <c r="AB30" s="415" t="s">
        <v>23</v>
      </c>
      <c r="AC30" s="415" t="s">
        <v>23</v>
      </c>
      <c r="AD30" s="415" t="s">
        <v>23</v>
      </c>
      <c r="AE30" s="63"/>
    </row>
    <row r="31" spans="2:31" ht="26.85" customHeight="1">
      <c r="B31" s="393" t="s">
        <v>110</v>
      </c>
      <c r="C31" s="392"/>
      <c r="D31" s="210" t="s">
        <v>25</v>
      </c>
      <c r="E31" s="210"/>
      <c r="F31" s="502" t="s">
        <v>23</v>
      </c>
      <c r="G31" s="502" t="s">
        <v>23</v>
      </c>
      <c r="H31" s="502" t="s">
        <v>23</v>
      </c>
      <c r="I31" s="232">
        <f t="shared" ref="I31:I32" si="3">SUM(F31:G31)</f>
        <v>0</v>
      </c>
      <c r="J31" s="277">
        <v>0</v>
      </c>
      <c r="K31" s="277">
        <v>0</v>
      </c>
      <c r="L31" s="230">
        <f>SUM(J31:K31)</f>
        <v>0</v>
      </c>
      <c r="M31" s="415" t="s">
        <v>23</v>
      </c>
      <c r="N31" s="415" t="s">
        <v>23</v>
      </c>
      <c r="O31" s="415" t="s">
        <v>23</v>
      </c>
      <c r="P31" s="415" t="s">
        <v>23</v>
      </c>
      <c r="Q31" s="415" t="s">
        <v>23</v>
      </c>
      <c r="R31" s="415" t="s">
        <v>23</v>
      </c>
      <c r="S31" s="415" t="s">
        <v>23</v>
      </c>
      <c r="T31" s="415" t="s">
        <v>23</v>
      </c>
      <c r="U31" s="415" t="s">
        <v>23</v>
      </c>
      <c r="V31" s="415" t="s">
        <v>23</v>
      </c>
      <c r="W31" s="415" t="s">
        <v>23</v>
      </c>
      <c r="X31" s="415" t="s">
        <v>23</v>
      </c>
      <c r="Y31" s="415" t="s">
        <v>23</v>
      </c>
      <c r="Z31" s="415" t="s">
        <v>23</v>
      </c>
      <c r="AA31" s="415" t="s">
        <v>23</v>
      </c>
      <c r="AB31" s="415" t="s">
        <v>23</v>
      </c>
      <c r="AC31" s="415" t="s">
        <v>23</v>
      </c>
      <c r="AD31" s="415" t="s">
        <v>23</v>
      </c>
      <c r="AE31" s="63"/>
    </row>
    <row r="32" spans="2:31" ht="26.85" customHeight="1">
      <c r="B32" s="393" t="s">
        <v>111</v>
      </c>
      <c r="C32" s="392"/>
      <c r="D32" s="210" t="s">
        <v>25</v>
      </c>
      <c r="E32" s="210"/>
      <c r="F32" s="502" t="s">
        <v>23</v>
      </c>
      <c r="G32" s="502" t="s">
        <v>23</v>
      </c>
      <c r="H32" s="502" t="s">
        <v>23</v>
      </c>
      <c r="I32" s="232">
        <f t="shared" si="3"/>
        <v>0</v>
      </c>
      <c r="J32" s="277">
        <v>0</v>
      </c>
      <c r="K32" s="277">
        <v>0</v>
      </c>
      <c r="L32" s="230">
        <f>SUM(J32:K32)</f>
        <v>0</v>
      </c>
      <c r="M32" s="415" t="s">
        <v>23</v>
      </c>
      <c r="N32" s="415" t="s">
        <v>23</v>
      </c>
      <c r="O32" s="415" t="s">
        <v>23</v>
      </c>
      <c r="P32" s="415" t="s">
        <v>23</v>
      </c>
      <c r="Q32" s="415" t="s">
        <v>23</v>
      </c>
      <c r="R32" s="415" t="s">
        <v>23</v>
      </c>
      <c r="S32" s="415" t="s">
        <v>23</v>
      </c>
      <c r="T32" s="415" t="s">
        <v>23</v>
      </c>
      <c r="U32" s="415" t="s">
        <v>23</v>
      </c>
      <c r="V32" s="415" t="s">
        <v>23</v>
      </c>
      <c r="W32" s="415" t="s">
        <v>23</v>
      </c>
      <c r="X32" s="415" t="s">
        <v>23</v>
      </c>
      <c r="Y32" s="415" t="s">
        <v>23</v>
      </c>
      <c r="Z32" s="415" t="s">
        <v>23</v>
      </c>
      <c r="AA32" s="415" t="s">
        <v>23</v>
      </c>
      <c r="AB32" s="415" t="s">
        <v>23</v>
      </c>
      <c r="AC32" s="415" t="s">
        <v>23</v>
      </c>
      <c r="AD32" s="415" t="s">
        <v>23</v>
      </c>
      <c r="AE32" s="63"/>
    </row>
    <row r="33" spans="2:31" ht="26.85" customHeight="1">
      <c r="B33" s="263" t="s">
        <v>103</v>
      </c>
      <c r="C33" s="229"/>
      <c r="D33" s="210" t="s">
        <v>31</v>
      </c>
      <c r="E33" s="210"/>
      <c r="F33" s="502">
        <v>0.18624547548535703</v>
      </c>
      <c r="G33" s="502">
        <v>0.81178019085225406</v>
      </c>
      <c r="H33" s="502">
        <v>1.9743336623889436E-3</v>
      </c>
      <c r="I33" s="309">
        <f>SUM(F33:H33)</f>
        <v>1</v>
      </c>
      <c r="J33" s="241">
        <v>0.17600550017188038</v>
      </c>
      <c r="K33" s="241">
        <v>0.82399449982811968</v>
      </c>
      <c r="L33" s="243">
        <f>SUM(J33:K33)</f>
        <v>1</v>
      </c>
      <c r="M33" s="424">
        <v>0.16800000000000001</v>
      </c>
      <c r="N33" s="424">
        <v>0.83199999999999996</v>
      </c>
      <c r="O33" s="425">
        <v>1</v>
      </c>
      <c r="P33" s="254">
        <f t="shared" ref="P33:AC33" si="4">SUM(P17:P23)</f>
        <v>0.15870000000000001</v>
      </c>
      <c r="Q33" s="254">
        <f t="shared" si="4"/>
        <v>0.84130000000000005</v>
      </c>
      <c r="R33" s="254">
        <f t="shared" si="4"/>
        <v>1</v>
      </c>
      <c r="S33" s="254">
        <f t="shared" si="4"/>
        <v>0.16720000000000002</v>
      </c>
      <c r="T33" s="254">
        <f t="shared" si="4"/>
        <v>0.83240000000000003</v>
      </c>
      <c r="U33" s="254">
        <f t="shared" si="4"/>
        <v>0.99960000000000004</v>
      </c>
      <c r="V33" s="254">
        <f t="shared" si="4"/>
        <v>0.15930551325007614</v>
      </c>
      <c r="W33" s="254">
        <f t="shared" si="4"/>
        <v>0.84069448674992386</v>
      </c>
      <c r="X33" s="254">
        <f t="shared" si="4"/>
        <v>1</v>
      </c>
      <c r="Y33" s="424">
        <f t="shared" si="4"/>
        <v>0.15551067512983266</v>
      </c>
      <c r="Z33" s="424">
        <f t="shared" si="4"/>
        <v>0.84448932487016726</v>
      </c>
      <c r="AA33" s="424">
        <f t="shared" si="4"/>
        <v>1</v>
      </c>
      <c r="AB33" s="424">
        <f t="shared" si="4"/>
        <v>0.16484118291347205</v>
      </c>
      <c r="AC33" s="424">
        <f t="shared" si="4"/>
        <v>0.83515881708652795</v>
      </c>
      <c r="AD33" s="425">
        <f t="shared" si="1"/>
        <v>1</v>
      </c>
      <c r="AE33" s="62"/>
    </row>
    <row r="34" spans="2:31" ht="26.85" customHeight="1">
      <c r="B34" s="411" t="s">
        <v>117</v>
      </c>
      <c r="C34" s="332"/>
      <c r="D34" s="10"/>
      <c r="E34" s="10"/>
      <c r="F34" s="599"/>
      <c r="G34" s="599"/>
      <c r="H34" s="599"/>
      <c r="I34" s="600"/>
      <c r="J34" s="601"/>
      <c r="K34" s="383"/>
      <c r="L34" s="323"/>
      <c r="M34" s="546"/>
      <c r="N34" s="546"/>
      <c r="O34" s="547"/>
      <c r="P34" s="548"/>
      <c r="Q34" s="548"/>
      <c r="R34" s="549"/>
      <c r="S34" s="548"/>
      <c r="T34" s="548"/>
      <c r="U34" s="549"/>
      <c r="V34" s="548"/>
      <c r="W34" s="548"/>
      <c r="X34" s="549"/>
      <c r="Y34" s="546"/>
      <c r="Z34" s="546"/>
      <c r="AA34" s="547"/>
      <c r="AB34" s="546"/>
      <c r="AC34" s="546"/>
      <c r="AD34" s="547"/>
      <c r="AE34" s="62"/>
    </row>
    <row r="35" spans="2:31" s="28" customFormat="1" ht="50.1" customHeight="1">
      <c r="B35" s="24"/>
      <c r="C35" s="24"/>
      <c r="D35" s="24"/>
      <c r="E35" s="24"/>
      <c r="F35" s="44"/>
      <c r="G35" s="44"/>
      <c r="H35" s="44"/>
      <c r="I35" s="44"/>
      <c r="J35" s="322"/>
      <c r="K35" s="322"/>
      <c r="L35" s="323"/>
      <c r="M35" s="324"/>
      <c r="N35" s="324"/>
      <c r="O35" s="325"/>
      <c r="P35" s="324"/>
      <c r="Q35" s="324"/>
      <c r="R35" s="324"/>
      <c r="S35" s="324"/>
      <c r="T35" s="324"/>
      <c r="U35" s="324"/>
      <c r="V35" s="324"/>
      <c r="W35" s="324"/>
      <c r="X35" s="324"/>
      <c r="Y35" s="324"/>
      <c r="Z35" s="324"/>
      <c r="AA35" s="324"/>
      <c r="AB35" s="324"/>
      <c r="AC35" s="324"/>
      <c r="AD35" s="324"/>
      <c r="AE35" s="62"/>
    </row>
    <row r="36" spans="2:31" s="28" customFormat="1" ht="26.85" customHeight="1">
      <c r="B36" s="6" t="s">
        <v>118</v>
      </c>
      <c r="C36" s="6"/>
      <c r="D36" s="7" t="s">
        <v>10</v>
      </c>
      <c r="E36" s="7"/>
      <c r="F36" s="840" t="s">
        <v>11</v>
      </c>
      <c r="G36" s="840"/>
      <c r="H36" s="840"/>
      <c r="I36" s="840"/>
      <c r="J36" s="831" t="s">
        <v>12</v>
      </c>
      <c r="K36" s="831"/>
      <c r="L36" s="831"/>
      <c r="M36" s="831" t="s">
        <v>13</v>
      </c>
      <c r="N36" s="831"/>
      <c r="O36" s="831"/>
      <c r="P36" s="831" t="s">
        <v>14</v>
      </c>
      <c r="Q36" s="831"/>
      <c r="R36" s="831"/>
      <c r="S36" s="831" t="s">
        <v>15</v>
      </c>
      <c r="T36" s="831"/>
      <c r="U36" s="831"/>
      <c r="V36" s="831" t="s">
        <v>16</v>
      </c>
      <c r="W36" s="831"/>
      <c r="X36" s="831"/>
      <c r="Y36" s="831" t="s">
        <v>17</v>
      </c>
      <c r="Z36" s="831"/>
      <c r="AA36" s="831"/>
      <c r="AB36" s="831" t="s">
        <v>18</v>
      </c>
      <c r="AC36" s="831"/>
      <c r="AD36" s="831"/>
      <c r="AE36" s="62"/>
    </row>
    <row r="37" spans="2:31" s="28" customFormat="1" ht="26.85" customHeight="1">
      <c r="B37" s="263"/>
      <c r="C37" s="263"/>
      <c r="D37" s="210"/>
      <c r="E37" s="210"/>
      <c r="F37" s="212" t="s">
        <v>100</v>
      </c>
      <c r="G37" s="212" t="s">
        <v>101</v>
      </c>
      <c r="H37" s="602" t="s">
        <v>102</v>
      </c>
      <c r="I37" s="212" t="s">
        <v>103</v>
      </c>
      <c r="J37" s="213" t="s">
        <v>100</v>
      </c>
      <c r="K37" s="213" t="s">
        <v>101</v>
      </c>
      <c r="L37" s="213" t="s">
        <v>103</v>
      </c>
      <c r="M37" s="213" t="s">
        <v>100</v>
      </c>
      <c r="N37" s="213" t="s">
        <v>101</v>
      </c>
      <c r="O37" s="213" t="s">
        <v>103</v>
      </c>
      <c r="P37" s="213" t="s">
        <v>100</v>
      </c>
      <c r="Q37" s="213" t="s">
        <v>101</v>
      </c>
      <c r="R37" s="213" t="s">
        <v>103</v>
      </c>
      <c r="S37" s="213" t="s">
        <v>100</v>
      </c>
      <c r="T37" s="213" t="s">
        <v>101</v>
      </c>
      <c r="U37" s="213" t="s">
        <v>103</v>
      </c>
      <c r="V37" s="213" t="s">
        <v>100</v>
      </c>
      <c r="W37" s="213" t="s">
        <v>101</v>
      </c>
      <c r="X37" s="213" t="s">
        <v>103</v>
      </c>
      <c r="Y37" s="213" t="s">
        <v>100</v>
      </c>
      <c r="Z37" s="213" t="s">
        <v>101</v>
      </c>
      <c r="AA37" s="213" t="s">
        <v>103</v>
      </c>
      <c r="AB37" s="213" t="s">
        <v>100</v>
      </c>
      <c r="AC37" s="213" t="s">
        <v>101</v>
      </c>
      <c r="AD37" s="213" t="s">
        <v>103</v>
      </c>
      <c r="AE37" s="62"/>
    </row>
    <row r="38" spans="2:31" ht="26.85" customHeight="1">
      <c r="B38" s="17" t="s">
        <v>119</v>
      </c>
      <c r="C38" s="326"/>
      <c r="D38" s="10" t="s">
        <v>25</v>
      </c>
      <c r="E38" s="10"/>
      <c r="F38" s="564">
        <v>519</v>
      </c>
      <c r="G38" s="607">
        <v>1276</v>
      </c>
      <c r="H38" s="564">
        <v>5</v>
      </c>
      <c r="I38" s="606">
        <f>SUM(F38:H38)</f>
        <v>1800</v>
      </c>
      <c r="J38" s="421" t="s">
        <v>23</v>
      </c>
      <c r="K38" s="421" t="s">
        <v>23</v>
      </c>
      <c r="L38" s="421" t="s">
        <v>23</v>
      </c>
      <c r="M38" s="422" t="s">
        <v>23</v>
      </c>
      <c r="N38" s="422" t="s">
        <v>23</v>
      </c>
      <c r="O38" s="422" t="s">
        <v>23</v>
      </c>
      <c r="P38" s="422" t="s">
        <v>23</v>
      </c>
      <c r="Q38" s="422" t="s">
        <v>23</v>
      </c>
      <c r="R38" s="422" t="s">
        <v>23</v>
      </c>
      <c r="S38" s="422" t="s">
        <v>23</v>
      </c>
      <c r="T38" s="422" t="s">
        <v>23</v>
      </c>
      <c r="U38" s="422" t="s">
        <v>23</v>
      </c>
      <c r="V38" s="422" t="s">
        <v>23</v>
      </c>
      <c r="W38" s="422" t="s">
        <v>23</v>
      </c>
      <c r="X38" s="422" t="s">
        <v>23</v>
      </c>
      <c r="Y38" s="422" t="s">
        <v>23</v>
      </c>
      <c r="Z38" s="422" t="s">
        <v>23</v>
      </c>
      <c r="AA38" s="422" t="s">
        <v>23</v>
      </c>
      <c r="AB38" s="422" t="s">
        <v>23</v>
      </c>
      <c r="AC38" s="422" t="s">
        <v>23</v>
      </c>
      <c r="AD38" s="422" t="s">
        <v>23</v>
      </c>
      <c r="AE38" s="62"/>
    </row>
    <row r="39" spans="2:31" ht="26.85" customHeight="1">
      <c r="B39" s="223" t="s">
        <v>120</v>
      </c>
      <c r="C39" s="218"/>
      <c r="D39" s="210" t="s">
        <v>25</v>
      </c>
      <c r="E39" s="210"/>
      <c r="F39" s="561">
        <v>47</v>
      </c>
      <c r="G39" s="605">
        <v>1191</v>
      </c>
      <c r="H39" s="561">
        <v>1</v>
      </c>
      <c r="I39" s="606">
        <f>SUM(F39:H39)</f>
        <v>1239</v>
      </c>
      <c r="J39" s="423" t="s">
        <v>23</v>
      </c>
      <c r="K39" s="423" t="s">
        <v>23</v>
      </c>
      <c r="L39" s="423" t="s">
        <v>23</v>
      </c>
      <c r="M39" s="415" t="s">
        <v>23</v>
      </c>
      <c r="N39" s="415" t="s">
        <v>23</v>
      </c>
      <c r="O39" s="415" t="s">
        <v>23</v>
      </c>
      <c r="P39" s="415" t="s">
        <v>23</v>
      </c>
      <c r="Q39" s="415" t="s">
        <v>23</v>
      </c>
      <c r="R39" s="415" t="s">
        <v>23</v>
      </c>
      <c r="S39" s="415" t="s">
        <v>23</v>
      </c>
      <c r="T39" s="415" t="s">
        <v>23</v>
      </c>
      <c r="U39" s="415" t="s">
        <v>23</v>
      </c>
      <c r="V39" s="415" t="s">
        <v>23</v>
      </c>
      <c r="W39" s="415" t="s">
        <v>23</v>
      </c>
      <c r="X39" s="415" t="s">
        <v>23</v>
      </c>
      <c r="Y39" s="415" t="s">
        <v>23</v>
      </c>
      <c r="Z39" s="415" t="s">
        <v>23</v>
      </c>
      <c r="AA39" s="415" t="s">
        <v>23</v>
      </c>
      <c r="AB39" s="415" t="s">
        <v>23</v>
      </c>
      <c r="AC39" s="415" t="s">
        <v>23</v>
      </c>
      <c r="AD39" s="415" t="s">
        <v>23</v>
      </c>
      <c r="AE39" s="64"/>
    </row>
    <row r="40" spans="2:31" ht="50.1" customHeight="1">
      <c r="B40" s="218"/>
      <c r="C40" s="218"/>
      <c r="D40" s="220"/>
      <c r="E40" s="220"/>
      <c r="F40" s="296"/>
      <c r="G40" s="296"/>
      <c r="H40" s="296"/>
      <c r="I40" s="296"/>
      <c r="J40" s="244"/>
      <c r="K40" s="244"/>
      <c r="L40" s="243"/>
      <c r="M40" s="245"/>
      <c r="N40" s="245"/>
      <c r="O40" s="246"/>
      <c r="P40" s="247"/>
      <c r="Q40" s="247"/>
      <c r="R40" s="247"/>
      <c r="S40" s="247"/>
      <c r="T40" s="247"/>
      <c r="U40" s="247"/>
      <c r="V40" s="247"/>
      <c r="W40" s="247"/>
      <c r="X40" s="247"/>
      <c r="Y40" s="245"/>
      <c r="Z40" s="245"/>
      <c r="AA40" s="245"/>
      <c r="AB40" s="245"/>
      <c r="AC40" s="245"/>
      <c r="AD40" s="245"/>
      <c r="AE40" s="64"/>
    </row>
    <row r="41" spans="2:31" ht="26.85" customHeight="1">
      <c r="B41" s="6" t="s">
        <v>121</v>
      </c>
      <c r="C41" s="346"/>
      <c r="D41" s="7" t="s">
        <v>10</v>
      </c>
      <c r="E41" s="7"/>
      <c r="F41" s="840" t="s">
        <v>11</v>
      </c>
      <c r="G41" s="840"/>
      <c r="H41" s="840"/>
      <c r="I41" s="840"/>
      <c r="J41" s="831" t="s">
        <v>12</v>
      </c>
      <c r="K41" s="831"/>
      <c r="L41" s="831"/>
      <c r="M41" s="831" t="s">
        <v>13</v>
      </c>
      <c r="N41" s="831"/>
      <c r="O41" s="831"/>
      <c r="P41" s="831" t="s">
        <v>14</v>
      </c>
      <c r="Q41" s="831"/>
      <c r="R41" s="831"/>
      <c r="S41" s="831" t="s">
        <v>15</v>
      </c>
      <c r="T41" s="831"/>
      <c r="U41" s="831"/>
      <c r="V41" s="831" t="s">
        <v>16</v>
      </c>
      <c r="W41" s="831"/>
      <c r="X41" s="831"/>
      <c r="Y41" s="831" t="s">
        <v>17</v>
      </c>
      <c r="Z41" s="831"/>
      <c r="AA41" s="831"/>
      <c r="AB41" s="831" t="s">
        <v>18</v>
      </c>
      <c r="AC41" s="831"/>
      <c r="AD41" s="831"/>
      <c r="AE41" s="64"/>
    </row>
    <row r="42" spans="2:31" ht="26.85" customHeight="1">
      <c r="B42" s="263"/>
      <c r="C42" s="263"/>
      <c r="D42" s="210"/>
      <c r="E42" s="210"/>
      <c r="F42" s="212" t="s">
        <v>100</v>
      </c>
      <c r="G42" s="212" t="s">
        <v>101</v>
      </c>
      <c r="H42" s="602" t="s">
        <v>102</v>
      </c>
      <c r="I42" s="212" t="s">
        <v>103</v>
      </c>
      <c r="J42" s="213" t="s">
        <v>100</v>
      </c>
      <c r="K42" s="213" t="s">
        <v>101</v>
      </c>
      <c r="L42" s="213" t="s">
        <v>103</v>
      </c>
      <c r="M42" s="213" t="s">
        <v>100</v>
      </c>
      <c r="N42" s="213" t="s">
        <v>101</v>
      </c>
      <c r="O42" s="213" t="s">
        <v>103</v>
      </c>
      <c r="P42" s="213" t="s">
        <v>100</v>
      </c>
      <c r="Q42" s="213" t="s">
        <v>101</v>
      </c>
      <c r="R42" s="213" t="s">
        <v>103</v>
      </c>
      <c r="S42" s="213" t="s">
        <v>100</v>
      </c>
      <c r="T42" s="213" t="s">
        <v>101</v>
      </c>
      <c r="U42" s="213" t="s">
        <v>103</v>
      </c>
      <c r="V42" s="213" t="s">
        <v>100</v>
      </c>
      <c r="W42" s="213" t="s">
        <v>101</v>
      </c>
      <c r="X42" s="213" t="s">
        <v>103</v>
      </c>
      <c r="Y42" s="213" t="s">
        <v>100</v>
      </c>
      <c r="Z42" s="213" t="s">
        <v>101</v>
      </c>
      <c r="AA42" s="213" t="s">
        <v>103</v>
      </c>
      <c r="AB42" s="213" t="s">
        <v>100</v>
      </c>
      <c r="AC42" s="213" t="s">
        <v>101</v>
      </c>
      <c r="AD42" s="213" t="s">
        <v>103</v>
      </c>
      <c r="AE42" s="59"/>
    </row>
    <row r="43" spans="2:31" ht="26.85" customHeight="1">
      <c r="B43" s="229" t="s">
        <v>197</v>
      </c>
      <c r="C43" s="229"/>
      <c r="D43" s="210" t="s">
        <v>31</v>
      </c>
      <c r="E43" s="210"/>
      <c r="F43" s="560">
        <v>0.16288252714708787</v>
      </c>
      <c r="G43" s="560">
        <v>0.76702862783810466</v>
      </c>
      <c r="H43" s="560">
        <v>1.9743336623889436E-3</v>
      </c>
      <c r="I43" s="560">
        <f>SUM(F43:H43)</f>
        <v>0.93188548864758147</v>
      </c>
      <c r="J43" s="241">
        <f>J48/L11</f>
        <v>0.15709865933310416</v>
      </c>
      <c r="K43" s="241">
        <f>K48/L11</f>
        <v>0.78308697146785833</v>
      </c>
      <c r="L43" s="243">
        <f>L48/L11</f>
        <v>0.94018563080096251</v>
      </c>
      <c r="M43" s="419" t="s">
        <v>23</v>
      </c>
      <c r="N43" s="415" t="s">
        <v>23</v>
      </c>
      <c r="O43" s="415" t="s">
        <v>23</v>
      </c>
      <c r="P43" s="415" t="s">
        <v>23</v>
      </c>
      <c r="Q43" s="415" t="s">
        <v>23</v>
      </c>
      <c r="R43" s="415" t="s">
        <v>23</v>
      </c>
      <c r="S43" s="415" t="s">
        <v>23</v>
      </c>
      <c r="T43" s="415" t="s">
        <v>23</v>
      </c>
      <c r="U43" s="415" t="s">
        <v>23</v>
      </c>
      <c r="V43" s="415" t="s">
        <v>23</v>
      </c>
      <c r="W43" s="415" t="s">
        <v>23</v>
      </c>
      <c r="X43" s="415" t="s">
        <v>23</v>
      </c>
      <c r="Y43" s="415" t="s">
        <v>23</v>
      </c>
      <c r="Z43" s="415" t="s">
        <v>23</v>
      </c>
      <c r="AA43" s="415" t="s">
        <v>23</v>
      </c>
      <c r="AB43" s="415" t="s">
        <v>23</v>
      </c>
      <c r="AC43" s="415" t="s">
        <v>23</v>
      </c>
      <c r="AD43" s="415" t="s">
        <v>23</v>
      </c>
      <c r="AE43" s="63"/>
    </row>
    <row r="44" spans="2:31" ht="26.85" customHeight="1">
      <c r="B44" s="390" t="s">
        <v>109</v>
      </c>
      <c r="C44" s="390"/>
      <c r="D44" s="210" t="s">
        <v>25</v>
      </c>
      <c r="E44" s="210"/>
      <c r="F44" s="561">
        <v>203</v>
      </c>
      <c r="G44" s="561">
        <v>784</v>
      </c>
      <c r="H44" s="502" t="s">
        <v>23</v>
      </c>
      <c r="I44" s="232">
        <f t="shared" ref="I44:I46" si="5">SUM(F44:G44)</f>
        <v>987</v>
      </c>
      <c r="J44" s="248">
        <v>178</v>
      </c>
      <c r="K44" s="248">
        <v>758</v>
      </c>
      <c r="L44" s="248">
        <f>SUM(J44:K44)</f>
        <v>936</v>
      </c>
      <c r="M44" s="415" t="s">
        <v>23</v>
      </c>
      <c r="N44" s="415" t="s">
        <v>23</v>
      </c>
      <c r="O44" s="415" t="s">
        <v>23</v>
      </c>
      <c r="P44" s="415" t="s">
        <v>23</v>
      </c>
      <c r="Q44" s="415" t="s">
        <v>23</v>
      </c>
      <c r="R44" s="415" t="s">
        <v>23</v>
      </c>
      <c r="S44" s="415" t="s">
        <v>23</v>
      </c>
      <c r="T44" s="415" t="s">
        <v>23</v>
      </c>
      <c r="U44" s="415" t="s">
        <v>23</v>
      </c>
      <c r="V44" s="415" t="s">
        <v>23</v>
      </c>
      <c r="W44" s="415" t="s">
        <v>23</v>
      </c>
      <c r="X44" s="415" t="s">
        <v>23</v>
      </c>
      <c r="Y44" s="415" t="s">
        <v>23</v>
      </c>
      <c r="Z44" s="415" t="s">
        <v>23</v>
      </c>
      <c r="AA44" s="415" t="s">
        <v>23</v>
      </c>
      <c r="AB44" s="415" t="s">
        <v>23</v>
      </c>
      <c r="AC44" s="415" t="s">
        <v>23</v>
      </c>
      <c r="AD44" s="415" t="s">
        <v>23</v>
      </c>
      <c r="AE44" s="63"/>
    </row>
    <row r="45" spans="2:31" ht="26.85" customHeight="1">
      <c r="B45" s="390" t="s">
        <v>110</v>
      </c>
      <c r="C45" s="390"/>
      <c r="D45" s="210" t="s">
        <v>25</v>
      </c>
      <c r="E45" s="210"/>
      <c r="F45" s="561">
        <v>291</v>
      </c>
      <c r="G45" s="605">
        <v>1547</v>
      </c>
      <c r="H45" s="502" t="s">
        <v>23</v>
      </c>
      <c r="I45" s="301">
        <f t="shared" si="5"/>
        <v>1838</v>
      </c>
      <c r="J45" s="248">
        <v>278</v>
      </c>
      <c r="K45" s="222">
        <v>1519</v>
      </c>
      <c r="L45" s="222">
        <f>SUM(J45:K45)</f>
        <v>1797</v>
      </c>
      <c r="M45" s="415" t="s">
        <v>23</v>
      </c>
      <c r="N45" s="415" t="s">
        <v>23</v>
      </c>
      <c r="O45" s="415" t="s">
        <v>23</v>
      </c>
      <c r="P45" s="415" t="s">
        <v>23</v>
      </c>
      <c r="Q45" s="415" t="s">
        <v>23</v>
      </c>
      <c r="R45" s="415" t="s">
        <v>23</v>
      </c>
      <c r="S45" s="415" t="s">
        <v>23</v>
      </c>
      <c r="T45" s="415" t="s">
        <v>23</v>
      </c>
      <c r="U45" s="415" t="s">
        <v>23</v>
      </c>
      <c r="V45" s="415" t="s">
        <v>23</v>
      </c>
      <c r="W45" s="415" t="s">
        <v>23</v>
      </c>
      <c r="X45" s="415" t="s">
        <v>23</v>
      </c>
      <c r="Y45" s="415" t="s">
        <v>23</v>
      </c>
      <c r="Z45" s="415" t="s">
        <v>23</v>
      </c>
      <c r="AA45" s="415" t="s">
        <v>23</v>
      </c>
      <c r="AB45" s="415" t="s">
        <v>23</v>
      </c>
      <c r="AC45" s="415" t="s">
        <v>23</v>
      </c>
      <c r="AD45" s="415" t="s">
        <v>23</v>
      </c>
      <c r="AE45" s="63"/>
    </row>
    <row r="46" spans="2:31" ht="26.85" customHeight="1">
      <c r="B46" s="388" t="s">
        <v>111</v>
      </c>
      <c r="C46" s="390"/>
      <c r="D46" s="210" t="s">
        <v>25</v>
      </c>
      <c r="E46" s="210"/>
      <c r="F46" s="561">
        <v>1</v>
      </c>
      <c r="G46" s="502" t="s">
        <v>23</v>
      </c>
      <c r="H46" s="502" t="s">
        <v>23</v>
      </c>
      <c r="I46" s="232">
        <f t="shared" si="5"/>
        <v>1</v>
      </c>
      <c r="J46" s="420">
        <v>1</v>
      </c>
      <c r="K46" s="420">
        <v>1</v>
      </c>
      <c r="L46" s="420">
        <f>SUM(J46:K46)</f>
        <v>2</v>
      </c>
      <c r="M46" s="415" t="s">
        <v>23</v>
      </c>
      <c r="N46" s="415" t="s">
        <v>23</v>
      </c>
      <c r="O46" s="415" t="s">
        <v>23</v>
      </c>
      <c r="P46" s="415" t="s">
        <v>23</v>
      </c>
      <c r="Q46" s="415" t="s">
        <v>23</v>
      </c>
      <c r="R46" s="415" t="s">
        <v>23</v>
      </c>
      <c r="S46" s="415" t="s">
        <v>23</v>
      </c>
      <c r="T46" s="415" t="s">
        <v>23</v>
      </c>
      <c r="U46" s="415" t="s">
        <v>23</v>
      </c>
      <c r="V46" s="415" t="s">
        <v>23</v>
      </c>
      <c r="W46" s="415" t="s">
        <v>23</v>
      </c>
      <c r="X46" s="415" t="s">
        <v>23</v>
      </c>
      <c r="Y46" s="415" t="s">
        <v>23</v>
      </c>
      <c r="Z46" s="415" t="s">
        <v>23</v>
      </c>
      <c r="AA46" s="415" t="s">
        <v>23</v>
      </c>
      <c r="AB46" s="415" t="s">
        <v>23</v>
      </c>
      <c r="AC46" s="415" t="s">
        <v>23</v>
      </c>
      <c r="AD46" s="415" t="s">
        <v>23</v>
      </c>
      <c r="AE46" s="63"/>
    </row>
    <row r="47" spans="2:31" ht="26.85" customHeight="1">
      <c r="B47" s="388" t="s">
        <v>198</v>
      </c>
      <c r="C47" s="386"/>
      <c r="D47" s="210" t="s">
        <v>25</v>
      </c>
      <c r="E47" s="210"/>
      <c r="F47" s="502" t="s">
        <v>23</v>
      </c>
      <c r="G47" s="502" t="s">
        <v>23</v>
      </c>
      <c r="H47" s="232">
        <v>6</v>
      </c>
      <c r="I47" s="232">
        <f>H47</f>
        <v>6</v>
      </c>
      <c r="J47" s="415" t="s">
        <v>23</v>
      </c>
      <c r="K47" s="415" t="s">
        <v>23</v>
      </c>
      <c r="L47" s="415" t="s">
        <v>23</v>
      </c>
      <c r="M47" s="415" t="s">
        <v>23</v>
      </c>
      <c r="N47" s="415" t="s">
        <v>23</v>
      </c>
      <c r="O47" s="415" t="s">
        <v>23</v>
      </c>
      <c r="P47" s="415" t="s">
        <v>23</v>
      </c>
      <c r="Q47" s="415" t="s">
        <v>23</v>
      </c>
      <c r="R47" s="415" t="s">
        <v>23</v>
      </c>
      <c r="S47" s="415" t="s">
        <v>23</v>
      </c>
      <c r="T47" s="415" t="s">
        <v>23</v>
      </c>
      <c r="U47" s="415" t="s">
        <v>23</v>
      </c>
      <c r="V47" s="415" t="s">
        <v>23</v>
      </c>
      <c r="W47" s="415" t="s">
        <v>23</v>
      </c>
      <c r="X47" s="415" t="s">
        <v>23</v>
      </c>
      <c r="Y47" s="415" t="s">
        <v>23</v>
      </c>
      <c r="Z47" s="415" t="s">
        <v>23</v>
      </c>
      <c r="AA47" s="415" t="s">
        <v>23</v>
      </c>
      <c r="AB47" s="415" t="s">
        <v>23</v>
      </c>
      <c r="AC47" s="415" t="s">
        <v>23</v>
      </c>
      <c r="AD47" s="415" t="s">
        <v>23</v>
      </c>
      <c r="AE47" s="63"/>
    </row>
    <row r="48" spans="2:31" ht="26.85" customHeight="1">
      <c r="B48" s="388" t="s">
        <v>103</v>
      </c>
      <c r="C48" s="390"/>
      <c r="D48" s="210" t="s">
        <v>25</v>
      </c>
      <c r="E48" s="210"/>
      <c r="F48" s="232">
        <f>SUM(F44:F46)</f>
        <v>495</v>
      </c>
      <c r="G48" s="301">
        <f>SUM(G44:G46)</f>
        <v>2331</v>
      </c>
      <c r="H48" s="232">
        <f>H47</f>
        <v>6</v>
      </c>
      <c r="I48" s="301">
        <f>SUM(I44:I47)</f>
        <v>2832</v>
      </c>
      <c r="J48" s="222">
        <f>SUM(J44:J46)</f>
        <v>457</v>
      </c>
      <c r="K48" s="222">
        <f>SUM(K44:K46)</f>
        <v>2278</v>
      </c>
      <c r="L48" s="222">
        <f>SUM(L44:L46)</f>
        <v>2735</v>
      </c>
      <c r="M48" s="415" t="s">
        <v>23</v>
      </c>
      <c r="N48" s="415" t="s">
        <v>23</v>
      </c>
      <c r="O48" s="415" t="s">
        <v>23</v>
      </c>
      <c r="P48" s="415" t="s">
        <v>23</v>
      </c>
      <c r="Q48" s="415" t="s">
        <v>23</v>
      </c>
      <c r="R48" s="415" t="s">
        <v>23</v>
      </c>
      <c r="S48" s="415" t="s">
        <v>23</v>
      </c>
      <c r="T48" s="415" t="s">
        <v>23</v>
      </c>
      <c r="U48" s="415" t="s">
        <v>23</v>
      </c>
      <c r="V48" s="415" t="s">
        <v>23</v>
      </c>
      <c r="W48" s="415" t="s">
        <v>23</v>
      </c>
      <c r="X48" s="415" t="s">
        <v>23</v>
      </c>
      <c r="Y48" s="415" t="s">
        <v>23</v>
      </c>
      <c r="Z48" s="415" t="s">
        <v>23</v>
      </c>
      <c r="AA48" s="415" t="s">
        <v>23</v>
      </c>
      <c r="AB48" s="415" t="s">
        <v>23</v>
      </c>
      <c r="AC48" s="415" t="s">
        <v>23</v>
      </c>
      <c r="AD48" s="415" t="s">
        <v>23</v>
      </c>
      <c r="AE48" s="63"/>
    </row>
    <row r="49" spans="2:31" ht="26.85" customHeight="1">
      <c r="B49" s="263" t="s">
        <v>123</v>
      </c>
      <c r="C49" s="229"/>
      <c r="D49" s="210" t="s">
        <v>31</v>
      </c>
      <c r="E49" s="210"/>
      <c r="F49" s="563">
        <v>2.3362948338269168E-2</v>
      </c>
      <c r="G49" s="563">
        <v>4.4751563014149391E-2</v>
      </c>
      <c r="H49" s="308">
        <v>0</v>
      </c>
      <c r="I49" s="560">
        <f>SUM(F49:H49)</f>
        <v>6.8114511352418555E-2</v>
      </c>
      <c r="J49" s="241">
        <f>J54/L11</f>
        <v>1.8906840838776213E-2</v>
      </c>
      <c r="K49" s="241">
        <f>K54/L11</f>
        <v>4.0907528360261257E-2</v>
      </c>
      <c r="L49" s="243">
        <f>SUM(J49:K49)</f>
        <v>5.9814369199037473E-2</v>
      </c>
      <c r="M49" s="415" t="s">
        <v>23</v>
      </c>
      <c r="N49" s="415" t="s">
        <v>23</v>
      </c>
      <c r="O49" s="415" t="s">
        <v>23</v>
      </c>
      <c r="P49" s="415" t="s">
        <v>23</v>
      </c>
      <c r="Q49" s="415" t="s">
        <v>23</v>
      </c>
      <c r="R49" s="415" t="s">
        <v>23</v>
      </c>
      <c r="S49" s="415" t="s">
        <v>23</v>
      </c>
      <c r="T49" s="415" t="s">
        <v>23</v>
      </c>
      <c r="U49" s="415" t="s">
        <v>23</v>
      </c>
      <c r="V49" s="415" t="s">
        <v>23</v>
      </c>
      <c r="W49" s="415" t="s">
        <v>23</v>
      </c>
      <c r="X49" s="415" t="s">
        <v>23</v>
      </c>
      <c r="Y49" s="415" t="s">
        <v>23</v>
      </c>
      <c r="Z49" s="415" t="s">
        <v>23</v>
      </c>
      <c r="AA49" s="415" t="s">
        <v>23</v>
      </c>
      <c r="AB49" s="415" t="s">
        <v>23</v>
      </c>
      <c r="AC49" s="415" t="s">
        <v>23</v>
      </c>
      <c r="AD49" s="415" t="s">
        <v>23</v>
      </c>
      <c r="AE49" s="63"/>
    </row>
    <row r="50" spans="2:31" ht="26.85" customHeight="1">
      <c r="B50" s="388" t="s">
        <v>109</v>
      </c>
      <c r="C50" s="390"/>
      <c r="D50" s="210" t="s">
        <v>25</v>
      </c>
      <c r="E50" s="210"/>
      <c r="F50" s="561">
        <v>23</v>
      </c>
      <c r="G50" s="561">
        <v>33</v>
      </c>
      <c r="H50" s="502" t="s">
        <v>23</v>
      </c>
      <c r="I50" s="232">
        <f t="shared" ref="I50:I51" si="6">SUM(F50:G50)</f>
        <v>56</v>
      </c>
      <c r="J50" s="420">
        <v>16</v>
      </c>
      <c r="K50" s="420">
        <v>29</v>
      </c>
      <c r="L50" s="420">
        <f>SUM(J50:K50)</f>
        <v>45</v>
      </c>
      <c r="M50" s="415" t="s">
        <v>23</v>
      </c>
      <c r="N50" s="415" t="s">
        <v>23</v>
      </c>
      <c r="O50" s="415" t="s">
        <v>23</v>
      </c>
      <c r="P50" s="415" t="s">
        <v>23</v>
      </c>
      <c r="Q50" s="415" t="s">
        <v>23</v>
      </c>
      <c r="R50" s="415" t="s">
        <v>23</v>
      </c>
      <c r="S50" s="415" t="s">
        <v>23</v>
      </c>
      <c r="T50" s="415" t="s">
        <v>23</v>
      </c>
      <c r="U50" s="415" t="s">
        <v>23</v>
      </c>
      <c r="V50" s="415" t="s">
        <v>23</v>
      </c>
      <c r="W50" s="415" t="s">
        <v>23</v>
      </c>
      <c r="X50" s="415" t="s">
        <v>23</v>
      </c>
      <c r="Y50" s="415" t="s">
        <v>23</v>
      </c>
      <c r="Z50" s="415" t="s">
        <v>23</v>
      </c>
      <c r="AA50" s="415" t="s">
        <v>23</v>
      </c>
      <c r="AB50" s="415" t="s">
        <v>23</v>
      </c>
      <c r="AC50" s="415" t="s">
        <v>23</v>
      </c>
      <c r="AD50" s="415" t="s">
        <v>23</v>
      </c>
      <c r="AE50" s="63"/>
    </row>
    <row r="51" spans="2:31" ht="26.85" customHeight="1">
      <c r="B51" s="388" t="s">
        <v>110</v>
      </c>
      <c r="C51" s="390"/>
      <c r="D51" s="210" t="s">
        <v>25</v>
      </c>
      <c r="E51" s="210"/>
      <c r="F51" s="561">
        <v>48</v>
      </c>
      <c r="G51" s="561">
        <v>103</v>
      </c>
      <c r="H51" s="502" t="s">
        <v>23</v>
      </c>
      <c r="I51" s="232">
        <f t="shared" si="6"/>
        <v>151</v>
      </c>
      <c r="J51" s="420">
        <v>39</v>
      </c>
      <c r="K51" s="420">
        <v>90</v>
      </c>
      <c r="L51" s="420">
        <f>SUM(J51:K51)</f>
        <v>129</v>
      </c>
      <c r="M51" s="415" t="s">
        <v>23</v>
      </c>
      <c r="N51" s="415" t="s">
        <v>23</v>
      </c>
      <c r="O51" s="415" t="s">
        <v>23</v>
      </c>
      <c r="P51" s="415" t="s">
        <v>23</v>
      </c>
      <c r="Q51" s="415" t="s">
        <v>23</v>
      </c>
      <c r="R51" s="415" t="s">
        <v>23</v>
      </c>
      <c r="S51" s="415" t="s">
        <v>23</v>
      </c>
      <c r="T51" s="415" t="s">
        <v>23</v>
      </c>
      <c r="U51" s="415" t="s">
        <v>23</v>
      </c>
      <c r="V51" s="415" t="s">
        <v>23</v>
      </c>
      <c r="W51" s="415" t="s">
        <v>23</v>
      </c>
      <c r="X51" s="415" t="s">
        <v>23</v>
      </c>
      <c r="Y51" s="415" t="s">
        <v>23</v>
      </c>
      <c r="Z51" s="415" t="s">
        <v>23</v>
      </c>
      <c r="AA51" s="415" t="s">
        <v>23</v>
      </c>
      <c r="AB51" s="415" t="s">
        <v>23</v>
      </c>
      <c r="AC51" s="415" t="s">
        <v>23</v>
      </c>
      <c r="AD51" s="415" t="s">
        <v>23</v>
      </c>
      <c r="AE51" s="63"/>
    </row>
    <row r="52" spans="2:31" ht="26.85" customHeight="1">
      <c r="B52" s="388" t="s">
        <v>111</v>
      </c>
      <c r="C52" s="390"/>
      <c r="D52" s="210" t="s">
        <v>25</v>
      </c>
      <c r="E52" s="210"/>
      <c r="F52" s="502" t="s">
        <v>23</v>
      </c>
      <c r="G52" s="502" t="s">
        <v>23</v>
      </c>
      <c r="H52" s="502" t="s">
        <v>23</v>
      </c>
      <c r="I52" s="232" t="str">
        <f>H52</f>
        <v>-</v>
      </c>
      <c r="J52" s="248">
        <v>0</v>
      </c>
      <c r="K52" s="248">
        <v>0</v>
      </c>
      <c r="L52" s="248">
        <v>0</v>
      </c>
      <c r="M52" s="415" t="s">
        <v>23</v>
      </c>
      <c r="N52" s="415" t="s">
        <v>23</v>
      </c>
      <c r="O52" s="415" t="s">
        <v>23</v>
      </c>
      <c r="P52" s="415" t="s">
        <v>23</v>
      </c>
      <c r="Q52" s="415" t="s">
        <v>23</v>
      </c>
      <c r="R52" s="415" t="s">
        <v>23</v>
      </c>
      <c r="S52" s="415" t="s">
        <v>23</v>
      </c>
      <c r="T52" s="415" t="s">
        <v>23</v>
      </c>
      <c r="U52" s="415" t="s">
        <v>23</v>
      </c>
      <c r="V52" s="415" t="s">
        <v>23</v>
      </c>
      <c r="W52" s="415" t="s">
        <v>23</v>
      </c>
      <c r="X52" s="415" t="s">
        <v>23</v>
      </c>
      <c r="Y52" s="415" t="s">
        <v>23</v>
      </c>
      <c r="Z52" s="415" t="s">
        <v>23</v>
      </c>
      <c r="AA52" s="415" t="s">
        <v>23</v>
      </c>
      <c r="AB52" s="415" t="s">
        <v>23</v>
      </c>
      <c r="AC52" s="415" t="s">
        <v>23</v>
      </c>
      <c r="AD52" s="415" t="s">
        <v>23</v>
      </c>
      <c r="AE52" s="63"/>
    </row>
    <row r="53" spans="2:31" ht="26.85" customHeight="1">
      <c r="B53" s="388" t="s">
        <v>198</v>
      </c>
      <c r="C53" s="386"/>
      <c r="D53" s="210" t="s">
        <v>25</v>
      </c>
      <c r="E53" s="210"/>
      <c r="F53" s="502" t="s">
        <v>23</v>
      </c>
      <c r="G53" s="502" t="s">
        <v>23</v>
      </c>
      <c r="H53" s="502" t="s">
        <v>23</v>
      </c>
      <c r="I53" s="232" t="str">
        <f>H53</f>
        <v>-</v>
      </c>
      <c r="J53" s="415" t="s">
        <v>23</v>
      </c>
      <c r="K53" s="415" t="s">
        <v>23</v>
      </c>
      <c r="L53" s="415" t="s">
        <v>23</v>
      </c>
      <c r="M53" s="415" t="s">
        <v>23</v>
      </c>
      <c r="N53" s="415" t="s">
        <v>23</v>
      </c>
      <c r="O53" s="415" t="s">
        <v>23</v>
      </c>
      <c r="P53" s="415" t="s">
        <v>23</v>
      </c>
      <c r="Q53" s="415" t="s">
        <v>23</v>
      </c>
      <c r="R53" s="415" t="s">
        <v>23</v>
      </c>
      <c r="S53" s="415" t="s">
        <v>23</v>
      </c>
      <c r="T53" s="415" t="s">
        <v>23</v>
      </c>
      <c r="U53" s="415" t="s">
        <v>23</v>
      </c>
      <c r="V53" s="415" t="s">
        <v>23</v>
      </c>
      <c r="W53" s="415" t="s">
        <v>23</v>
      </c>
      <c r="X53" s="415" t="s">
        <v>23</v>
      </c>
      <c r="Y53" s="415" t="s">
        <v>23</v>
      </c>
      <c r="Z53" s="415" t="s">
        <v>23</v>
      </c>
      <c r="AA53" s="415" t="s">
        <v>23</v>
      </c>
      <c r="AB53" s="415" t="s">
        <v>23</v>
      </c>
      <c r="AC53" s="415" t="s">
        <v>23</v>
      </c>
      <c r="AD53" s="415" t="s">
        <v>23</v>
      </c>
      <c r="AE53" s="63"/>
    </row>
    <row r="54" spans="2:31" ht="26.85" customHeight="1">
      <c r="B54" s="388" t="s">
        <v>103</v>
      </c>
      <c r="C54" s="390"/>
      <c r="D54" s="210" t="s">
        <v>25</v>
      </c>
      <c r="E54" s="210"/>
      <c r="F54" s="232">
        <f>SUM(F50:F53)</f>
        <v>71</v>
      </c>
      <c r="G54" s="232">
        <f>SUM(G50:G53)</f>
        <v>136</v>
      </c>
      <c r="H54" s="232">
        <f>SUM(H50:H53)</f>
        <v>0</v>
      </c>
      <c r="I54" s="232">
        <f>SUM(I50:I53)</f>
        <v>207</v>
      </c>
      <c r="J54" s="248">
        <f>SUM(J50:J52)</f>
        <v>55</v>
      </c>
      <c r="K54" s="248">
        <f>SUM(K50:K52)</f>
        <v>119</v>
      </c>
      <c r="L54" s="248">
        <f>SUM(L50:L52)</f>
        <v>174</v>
      </c>
      <c r="M54" s="415" t="s">
        <v>23</v>
      </c>
      <c r="N54" s="415" t="s">
        <v>23</v>
      </c>
      <c r="O54" s="415" t="s">
        <v>23</v>
      </c>
      <c r="P54" s="415" t="s">
        <v>23</v>
      </c>
      <c r="Q54" s="415" t="s">
        <v>23</v>
      </c>
      <c r="R54" s="415" t="s">
        <v>23</v>
      </c>
      <c r="S54" s="415" t="s">
        <v>23</v>
      </c>
      <c r="T54" s="415" t="s">
        <v>23</v>
      </c>
      <c r="U54" s="415" t="s">
        <v>23</v>
      </c>
      <c r="V54" s="415" t="s">
        <v>23</v>
      </c>
      <c r="W54" s="415" t="s">
        <v>23</v>
      </c>
      <c r="X54" s="415" t="s">
        <v>23</v>
      </c>
      <c r="Y54" s="415" t="s">
        <v>23</v>
      </c>
      <c r="Z54" s="415" t="s">
        <v>23</v>
      </c>
      <c r="AA54" s="415" t="s">
        <v>23</v>
      </c>
      <c r="AB54" s="415" t="s">
        <v>23</v>
      </c>
      <c r="AC54" s="415" t="s">
        <v>23</v>
      </c>
      <c r="AD54" s="415" t="s">
        <v>23</v>
      </c>
      <c r="AE54" s="63"/>
    </row>
    <row r="55" spans="2:31" ht="26.85" customHeight="1">
      <c r="B55" s="263" t="s">
        <v>103</v>
      </c>
      <c r="C55" s="229"/>
      <c r="D55" s="210" t="s">
        <v>31</v>
      </c>
      <c r="E55" s="210"/>
      <c r="F55" s="562">
        <v>0.18624547548535703</v>
      </c>
      <c r="G55" s="562">
        <v>0.81178019085225406</v>
      </c>
      <c r="H55" s="562">
        <v>1.9743336623889436E-3</v>
      </c>
      <c r="I55" s="309">
        <f>SUM(F55:H55)</f>
        <v>1</v>
      </c>
      <c r="J55" s="243">
        <f>SUM(J43,J49)</f>
        <v>0.17600550017188038</v>
      </c>
      <c r="K55" s="241">
        <f>SUM(K49,K43)</f>
        <v>0.82399449982811956</v>
      </c>
      <c r="L55" s="243">
        <v>1</v>
      </c>
      <c r="M55" s="415" t="s">
        <v>23</v>
      </c>
      <c r="N55" s="415" t="s">
        <v>23</v>
      </c>
      <c r="O55" s="415" t="s">
        <v>23</v>
      </c>
      <c r="P55" s="415" t="s">
        <v>23</v>
      </c>
      <c r="Q55" s="415" t="s">
        <v>23</v>
      </c>
      <c r="R55" s="415" t="s">
        <v>23</v>
      </c>
      <c r="S55" s="415" t="s">
        <v>23</v>
      </c>
      <c r="T55" s="415" t="s">
        <v>23</v>
      </c>
      <c r="U55" s="415" t="s">
        <v>23</v>
      </c>
      <c r="V55" s="415" t="s">
        <v>23</v>
      </c>
      <c r="W55" s="415" t="s">
        <v>23</v>
      </c>
      <c r="X55" s="415" t="s">
        <v>23</v>
      </c>
      <c r="Y55" s="415" t="s">
        <v>23</v>
      </c>
      <c r="Z55" s="415" t="s">
        <v>23</v>
      </c>
      <c r="AA55" s="415" t="s">
        <v>23</v>
      </c>
      <c r="AB55" s="415" t="s">
        <v>23</v>
      </c>
      <c r="AC55" s="415" t="s">
        <v>23</v>
      </c>
      <c r="AD55" s="415" t="s">
        <v>23</v>
      </c>
      <c r="AE55" s="63"/>
    </row>
    <row r="56" spans="2:31" s="536" customFormat="1" ht="40.5" customHeight="1">
      <c r="B56" s="844" t="s">
        <v>124</v>
      </c>
      <c r="C56" s="844"/>
      <c r="D56" s="844"/>
      <c r="E56" s="844"/>
      <c r="F56" s="844"/>
      <c r="G56" s="844"/>
      <c r="H56" s="844"/>
      <c r="I56" s="844"/>
      <c r="J56" s="844"/>
      <c r="K56" s="532"/>
      <c r="L56" s="531"/>
      <c r="M56" s="533"/>
      <c r="N56" s="533"/>
      <c r="O56" s="533"/>
      <c r="P56" s="533"/>
      <c r="Q56" s="533"/>
      <c r="R56" s="533"/>
      <c r="S56" s="533"/>
      <c r="T56" s="533"/>
      <c r="U56" s="533"/>
      <c r="V56" s="533"/>
      <c r="W56" s="533"/>
      <c r="X56" s="533"/>
      <c r="Y56" s="533"/>
      <c r="Z56" s="533"/>
      <c r="AA56" s="533"/>
      <c r="AB56" s="533"/>
      <c r="AC56" s="533"/>
      <c r="AD56" s="533"/>
      <c r="AE56" s="534"/>
    </row>
    <row r="57" spans="2:31" ht="50.1" customHeight="1">
      <c r="B57" s="529"/>
      <c r="C57" s="529"/>
      <c r="D57" s="369"/>
      <c r="E57" s="369"/>
      <c r="F57" s="505"/>
      <c r="G57" s="505"/>
      <c r="H57" s="505"/>
      <c r="I57" s="505"/>
      <c r="J57" s="374"/>
      <c r="K57" s="374"/>
      <c r="L57" s="374"/>
      <c r="M57" s="374"/>
      <c r="N57" s="374"/>
      <c r="O57" s="374"/>
      <c r="P57" s="374"/>
      <c r="Q57" s="374"/>
      <c r="R57" s="374"/>
      <c r="S57" s="375"/>
      <c r="T57" s="375"/>
      <c r="U57" s="375"/>
      <c r="V57" s="375"/>
      <c r="W57" s="375"/>
      <c r="X57" s="375"/>
      <c r="Y57" s="374"/>
      <c r="Z57" s="374"/>
      <c r="AA57" s="374"/>
      <c r="AB57" s="374"/>
      <c r="AC57" s="374"/>
      <c r="AD57" s="374"/>
      <c r="AE57" s="51"/>
    </row>
    <row r="58" spans="2:31" ht="26.85" customHeight="1">
      <c r="B58" s="6" t="s">
        <v>199</v>
      </c>
      <c r="C58" s="346"/>
      <c r="D58" s="7" t="s">
        <v>10</v>
      </c>
      <c r="E58" s="7"/>
      <c r="F58" s="840" t="s">
        <v>11</v>
      </c>
      <c r="G58" s="840"/>
      <c r="H58" s="840"/>
      <c r="I58" s="840"/>
      <c r="J58" s="831" t="s">
        <v>12</v>
      </c>
      <c r="K58" s="831"/>
      <c r="L58" s="831"/>
      <c r="M58" s="831" t="s">
        <v>13</v>
      </c>
      <c r="N58" s="831"/>
      <c r="O58" s="831"/>
      <c r="P58" s="831" t="s">
        <v>14</v>
      </c>
      <c r="Q58" s="831"/>
      <c r="R58" s="831"/>
      <c r="S58" s="831" t="s">
        <v>15</v>
      </c>
      <c r="T58" s="831"/>
      <c r="U58" s="831"/>
      <c r="V58" s="831" t="s">
        <v>16</v>
      </c>
      <c r="W58" s="831"/>
      <c r="X58" s="831"/>
      <c r="Y58" s="831" t="s">
        <v>17</v>
      </c>
      <c r="Z58" s="831"/>
      <c r="AA58" s="831"/>
      <c r="AB58" s="831" t="s">
        <v>18</v>
      </c>
      <c r="AC58" s="831"/>
      <c r="AD58" s="831"/>
      <c r="AE58" s="51"/>
    </row>
    <row r="59" spans="2:31" ht="26.85" customHeight="1">
      <c r="B59" s="225"/>
      <c r="C59" s="225"/>
      <c r="D59" s="229"/>
      <c r="E59" s="229"/>
      <c r="F59" s="212" t="s">
        <v>100</v>
      </c>
      <c r="G59" s="212" t="s">
        <v>101</v>
      </c>
      <c r="H59" s="602" t="s">
        <v>102</v>
      </c>
      <c r="I59" s="212" t="s">
        <v>103</v>
      </c>
      <c r="J59" s="213" t="s">
        <v>100</v>
      </c>
      <c r="K59" s="213" t="s">
        <v>101</v>
      </c>
      <c r="L59" s="213" t="s">
        <v>103</v>
      </c>
      <c r="M59" s="213" t="s">
        <v>100</v>
      </c>
      <c r="N59" s="213" t="s">
        <v>101</v>
      </c>
      <c r="O59" s="213" t="s">
        <v>103</v>
      </c>
      <c r="P59" s="213" t="s">
        <v>100</v>
      </c>
      <c r="Q59" s="213" t="s">
        <v>101</v>
      </c>
      <c r="R59" s="213" t="s">
        <v>103</v>
      </c>
      <c r="S59" s="213" t="s">
        <v>100</v>
      </c>
      <c r="T59" s="213" t="s">
        <v>101</v>
      </c>
      <c r="U59" s="213" t="s">
        <v>103</v>
      </c>
      <c r="V59" s="213" t="s">
        <v>100</v>
      </c>
      <c r="W59" s="213" t="s">
        <v>101</v>
      </c>
      <c r="X59" s="213" t="s">
        <v>103</v>
      </c>
      <c r="Y59" s="213" t="s">
        <v>100</v>
      </c>
      <c r="Z59" s="213" t="s">
        <v>101</v>
      </c>
      <c r="AA59" s="213" t="s">
        <v>103</v>
      </c>
      <c r="AB59" s="213" t="s">
        <v>100</v>
      </c>
      <c r="AC59" s="213" t="s">
        <v>101</v>
      </c>
      <c r="AD59" s="213" t="s">
        <v>103</v>
      </c>
      <c r="AE59" s="59"/>
    </row>
    <row r="60" spans="2:31" ht="26.85" customHeight="1">
      <c r="B60" s="223" t="s">
        <v>200</v>
      </c>
      <c r="C60" s="218"/>
      <c r="D60" s="210" t="s">
        <v>25</v>
      </c>
      <c r="E60" s="210"/>
      <c r="F60" s="301">
        <v>977563.11</v>
      </c>
      <c r="G60" s="301">
        <v>5059479.8099999996</v>
      </c>
      <c r="H60" s="301">
        <v>14651.82</v>
      </c>
      <c r="I60" s="301">
        <f>SUM(F60:G60)</f>
        <v>6037042.9199999999</v>
      </c>
      <c r="J60" s="415" t="s">
        <v>23</v>
      </c>
      <c r="K60" s="415" t="s">
        <v>23</v>
      </c>
      <c r="L60" s="415" t="s">
        <v>23</v>
      </c>
      <c r="M60" s="415" t="s">
        <v>23</v>
      </c>
      <c r="N60" s="415" t="s">
        <v>23</v>
      </c>
      <c r="O60" s="481">
        <v>5359105.4400000004</v>
      </c>
      <c r="P60" s="415" t="s">
        <v>23</v>
      </c>
      <c r="Q60" s="415" t="s">
        <v>23</v>
      </c>
      <c r="R60" s="415" t="s">
        <v>23</v>
      </c>
      <c r="S60" s="415" t="s">
        <v>23</v>
      </c>
      <c r="T60" s="415" t="s">
        <v>23</v>
      </c>
      <c r="U60" s="415" t="s">
        <v>23</v>
      </c>
      <c r="V60" s="415" t="s">
        <v>23</v>
      </c>
      <c r="W60" s="415" t="s">
        <v>23</v>
      </c>
      <c r="X60" s="415" t="s">
        <v>23</v>
      </c>
      <c r="Y60" s="415" t="s">
        <v>23</v>
      </c>
      <c r="Z60" s="415" t="s">
        <v>23</v>
      </c>
      <c r="AA60" s="415" t="s">
        <v>23</v>
      </c>
      <c r="AB60" s="415" t="s">
        <v>23</v>
      </c>
      <c r="AC60" s="415" t="s">
        <v>23</v>
      </c>
      <c r="AD60" s="415" t="s">
        <v>23</v>
      </c>
      <c r="AE60" s="51"/>
    </row>
    <row r="61" spans="2:31" ht="26.85" customHeight="1">
      <c r="B61" s="595" t="s">
        <v>201</v>
      </c>
      <c r="C61" s="326"/>
      <c r="D61" s="10"/>
      <c r="E61" s="10"/>
      <c r="F61" s="743"/>
      <c r="G61" s="743"/>
      <c r="H61" s="743"/>
      <c r="I61" s="743"/>
      <c r="J61" s="422"/>
      <c r="K61" s="422"/>
      <c r="L61" s="422"/>
      <c r="M61" s="422"/>
      <c r="N61" s="422"/>
      <c r="O61" s="735"/>
      <c r="P61" s="422"/>
      <c r="Q61" s="422"/>
      <c r="R61" s="422"/>
      <c r="S61" s="422"/>
      <c r="T61" s="422"/>
      <c r="U61" s="422"/>
      <c r="V61" s="422"/>
      <c r="W61" s="422"/>
      <c r="X61" s="422"/>
      <c r="Y61" s="422"/>
      <c r="Z61" s="422"/>
      <c r="AA61" s="422"/>
      <c r="AB61" s="422"/>
      <c r="AC61" s="422"/>
      <c r="AD61" s="422"/>
      <c r="AE61" s="51"/>
    </row>
    <row r="62" spans="2:31" ht="50.1" customHeight="1">
      <c r="B62" s="581"/>
      <c r="C62" s="582"/>
      <c r="D62" s="40"/>
      <c r="E62" s="40"/>
      <c r="F62" s="496"/>
      <c r="G62" s="496"/>
      <c r="H62" s="496"/>
      <c r="I62" s="496"/>
      <c r="Y62" s="12"/>
      <c r="Z62" s="12"/>
      <c r="AA62" s="12"/>
      <c r="AB62" s="12"/>
      <c r="AC62" s="12"/>
      <c r="AD62" s="12"/>
      <c r="AE62" s="51"/>
    </row>
    <row r="63" spans="2:31" ht="26.85" customHeight="1">
      <c r="B63" s="6" t="s">
        <v>128</v>
      </c>
      <c r="C63" s="6"/>
      <c r="D63" s="7" t="s">
        <v>10</v>
      </c>
      <c r="E63" s="7"/>
      <c r="F63" s="840" t="s">
        <v>11</v>
      </c>
      <c r="G63" s="840"/>
      <c r="H63" s="840"/>
      <c r="I63" s="840"/>
      <c r="J63" s="831" t="s">
        <v>12</v>
      </c>
      <c r="K63" s="831"/>
      <c r="L63" s="831"/>
      <c r="M63" s="831" t="s">
        <v>13</v>
      </c>
      <c r="N63" s="831"/>
      <c r="O63" s="831"/>
      <c r="P63" s="831" t="s">
        <v>14</v>
      </c>
      <c r="Q63" s="831"/>
      <c r="R63" s="831"/>
      <c r="S63" s="831" t="s">
        <v>15</v>
      </c>
      <c r="T63" s="831"/>
      <c r="U63" s="831"/>
      <c r="V63" s="831" t="s">
        <v>16</v>
      </c>
      <c r="W63" s="831"/>
      <c r="X63" s="831"/>
      <c r="Y63" s="831" t="s">
        <v>17</v>
      </c>
      <c r="Z63" s="831"/>
      <c r="AA63" s="831"/>
      <c r="AB63" s="831" t="s">
        <v>18</v>
      </c>
      <c r="AC63" s="831"/>
      <c r="AD63" s="831"/>
      <c r="AE63" s="51"/>
    </row>
    <row r="64" spans="2:31" ht="26.85" customHeight="1">
      <c r="B64" s="229"/>
      <c r="C64" s="229"/>
      <c r="D64" s="229"/>
      <c r="E64" s="229"/>
      <c r="F64" s="212" t="s">
        <v>100</v>
      </c>
      <c r="G64" s="212" t="s">
        <v>101</v>
      </c>
      <c r="H64" s="602" t="s">
        <v>102</v>
      </c>
      <c r="I64" s="212" t="s">
        <v>103</v>
      </c>
      <c r="J64" s="213" t="s">
        <v>100</v>
      </c>
      <c r="K64" s="213" t="s">
        <v>101</v>
      </c>
      <c r="L64" s="213" t="s">
        <v>103</v>
      </c>
      <c r="M64" s="213" t="s">
        <v>100</v>
      </c>
      <c r="N64" s="213" t="s">
        <v>101</v>
      </c>
      <c r="O64" s="213" t="s">
        <v>103</v>
      </c>
      <c r="P64" s="213" t="s">
        <v>100</v>
      </c>
      <c r="Q64" s="213" t="s">
        <v>101</v>
      </c>
      <c r="R64" s="213" t="s">
        <v>103</v>
      </c>
      <c r="S64" s="213" t="s">
        <v>100</v>
      </c>
      <c r="T64" s="213" t="s">
        <v>101</v>
      </c>
      <c r="U64" s="213" t="s">
        <v>103</v>
      </c>
      <c r="V64" s="213" t="s">
        <v>100</v>
      </c>
      <c r="W64" s="213" t="s">
        <v>101</v>
      </c>
      <c r="X64" s="213" t="s">
        <v>103</v>
      </c>
      <c r="Y64" s="213" t="s">
        <v>100</v>
      </c>
      <c r="Z64" s="213" t="s">
        <v>101</v>
      </c>
      <c r="AA64" s="213" t="s">
        <v>103</v>
      </c>
      <c r="AB64" s="213" t="s">
        <v>100</v>
      </c>
      <c r="AC64" s="213" t="s">
        <v>101</v>
      </c>
      <c r="AD64" s="213" t="s">
        <v>103</v>
      </c>
      <c r="AE64" s="59"/>
    </row>
    <row r="65" spans="2:31" ht="26.85" customHeight="1">
      <c r="B65" s="210" t="s">
        <v>129</v>
      </c>
      <c r="C65" s="210"/>
      <c r="D65" s="210" t="s">
        <v>25</v>
      </c>
      <c r="E65" s="210"/>
      <c r="F65" s="561">
        <v>2</v>
      </c>
      <c r="G65" s="561">
        <v>7</v>
      </c>
      <c r="H65" s="502" t="s">
        <v>23</v>
      </c>
      <c r="I65" s="232">
        <f t="shared" ref="I65:I69" si="7">SUM(F65:G65)</f>
        <v>9</v>
      </c>
      <c r="J65" s="251">
        <v>2</v>
      </c>
      <c r="K65" s="251">
        <v>8</v>
      </c>
      <c r="L65" s="251">
        <f>SUM(J65:K65)</f>
        <v>10</v>
      </c>
      <c r="M65" s="222">
        <v>2</v>
      </c>
      <c r="N65" s="222">
        <v>8</v>
      </c>
      <c r="O65" s="222">
        <v>10</v>
      </c>
      <c r="P65" s="417">
        <v>3</v>
      </c>
      <c r="Q65" s="417">
        <v>8</v>
      </c>
      <c r="R65" s="417">
        <f>SUM(P65:Q65)</f>
        <v>11</v>
      </c>
      <c r="S65" s="417">
        <v>2</v>
      </c>
      <c r="T65" s="417">
        <v>10</v>
      </c>
      <c r="U65" s="417">
        <f>SUM(S65:T65)</f>
        <v>12</v>
      </c>
      <c r="V65" s="417">
        <v>2</v>
      </c>
      <c r="W65" s="417">
        <v>9</v>
      </c>
      <c r="X65" s="417">
        <f>SUM(V65:W65)</f>
        <v>11</v>
      </c>
      <c r="Y65" s="222">
        <v>2</v>
      </c>
      <c r="Z65" s="222">
        <v>9</v>
      </c>
      <c r="AA65" s="222">
        <f>SUM(Y65:Z65)</f>
        <v>11</v>
      </c>
      <c r="AB65" s="222">
        <v>3</v>
      </c>
      <c r="AC65" s="222">
        <v>6</v>
      </c>
      <c r="AD65" s="222">
        <f>SUM(AB65:AC65)</f>
        <v>9</v>
      </c>
      <c r="AE65" s="60"/>
    </row>
    <row r="66" spans="2:31" ht="26.85" customHeight="1">
      <c r="B66" s="210" t="s">
        <v>130</v>
      </c>
      <c r="C66" s="210"/>
      <c r="D66" s="210" t="s">
        <v>25</v>
      </c>
      <c r="E66" s="210"/>
      <c r="F66" s="561">
        <v>13</v>
      </c>
      <c r="G66" s="232">
        <v>35</v>
      </c>
      <c r="H66" s="502" t="s">
        <v>23</v>
      </c>
      <c r="I66" s="232">
        <f t="shared" si="7"/>
        <v>48</v>
      </c>
      <c r="J66" s="251">
        <v>8</v>
      </c>
      <c r="K66" s="251">
        <v>34</v>
      </c>
      <c r="L66" s="251">
        <f t="shared" ref="L66:L69" si="8">SUM(J66:K66)</f>
        <v>42</v>
      </c>
      <c r="M66" s="415" t="s">
        <v>23</v>
      </c>
      <c r="N66" s="415" t="s">
        <v>23</v>
      </c>
      <c r="O66" s="415" t="s">
        <v>23</v>
      </c>
      <c r="P66" s="415" t="s">
        <v>23</v>
      </c>
      <c r="Q66" s="415" t="s">
        <v>23</v>
      </c>
      <c r="R66" s="415" t="s">
        <v>23</v>
      </c>
      <c r="S66" s="415" t="s">
        <v>23</v>
      </c>
      <c r="T66" s="415" t="s">
        <v>23</v>
      </c>
      <c r="U66" s="415" t="s">
        <v>23</v>
      </c>
      <c r="V66" s="415" t="s">
        <v>23</v>
      </c>
      <c r="W66" s="415" t="s">
        <v>23</v>
      </c>
      <c r="X66" s="415" t="s">
        <v>23</v>
      </c>
      <c r="Y66" s="415" t="s">
        <v>23</v>
      </c>
      <c r="Z66" s="415" t="s">
        <v>23</v>
      </c>
      <c r="AA66" s="415" t="s">
        <v>23</v>
      </c>
      <c r="AB66" s="415" t="s">
        <v>23</v>
      </c>
      <c r="AC66" s="415" t="s">
        <v>23</v>
      </c>
      <c r="AD66" s="415" t="s">
        <v>23</v>
      </c>
      <c r="AE66" s="60"/>
    </row>
    <row r="67" spans="2:31" ht="26.85" customHeight="1">
      <c r="B67" s="210" t="s">
        <v>131</v>
      </c>
      <c r="C67" s="210"/>
      <c r="D67" s="210" t="s">
        <v>25</v>
      </c>
      <c r="E67" s="210"/>
      <c r="F67" s="232">
        <v>44</v>
      </c>
      <c r="G67" s="232">
        <v>107</v>
      </c>
      <c r="H67" s="502" t="s">
        <v>23</v>
      </c>
      <c r="I67" s="232">
        <f t="shared" si="7"/>
        <v>151</v>
      </c>
      <c r="J67" s="251">
        <v>34</v>
      </c>
      <c r="K67" s="251">
        <v>110</v>
      </c>
      <c r="L67" s="251">
        <f t="shared" si="8"/>
        <v>144</v>
      </c>
      <c r="M67" s="222">
        <v>38</v>
      </c>
      <c r="N67" s="222">
        <v>142</v>
      </c>
      <c r="O67" s="222">
        <v>180</v>
      </c>
      <c r="P67" s="417">
        <v>32</v>
      </c>
      <c r="Q67" s="417">
        <v>141</v>
      </c>
      <c r="R67" s="417">
        <f>SUM(P67:Q67)</f>
        <v>173</v>
      </c>
      <c r="S67" s="417">
        <v>30</v>
      </c>
      <c r="T67" s="417">
        <v>147</v>
      </c>
      <c r="U67" s="417">
        <f>SUM(S67:T67)</f>
        <v>177</v>
      </c>
      <c r="V67" s="417">
        <v>35</v>
      </c>
      <c r="W67" s="417">
        <v>149</v>
      </c>
      <c r="X67" s="417">
        <f>SUM(V67:W67)</f>
        <v>184</v>
      </c>
      <c r="Y67" s="222">
        <v>30</v>
      </c>
      <c r="Z67" s="222">
        <v>147</v>
      </c>
      <c r="AA67" s="222">
        <f>SUM(Y67:Z67)</f>
        <v>177</v>
      </c>
      <c r="AB67" s="222">
        <v>37</v>
      </c>
      <c r="AC67" s="222">
        <v>139</v>
      </c>
      <c r="AD67" s="222">
        <f>SUM(AB67:AC67)</f>
        <v>176</v>
      </c>
      <c r="AE67" s="60"/>
    </row>
    <row r="68" spans="2:31" ht="26.85" customHeight="1">
      <c r="B68" s="223" t="s">
        <v>132</v>
      </c>
      <c r="C68" s="210"/>
      <c r="D68" s="210" t="s">
        <v>25</v>
      </c>
      <c r="E68" s="210"/>
      <c r="F68" s="232">
        <v>40</v>
      </c>
      <c r="G68" s="232">
        <v>264</v>
      </c>
      <c r="H68" s="502" t="s">
        <v>23</v>
      </c>
      <c r="I68" s="232">
        <f t="shared" si="7"/>
        <v>304</v>
      </c>
      <c r="J68" s="251">
        <v>36</v>
      </c>
      <c r="K68" s="251">
        <v>204</v>
      </c>
      <c r="L68" s="251">
        <f t="shared" si="8"/>
        <v>240</v>
      </c>
      <c r="M68" s="222">
        <v>30</v>
      </c>
      <c r="N68" s="222">
        <v>211</v>
      </c>
      <c r="O68" s="222">
        <v>241</v>
      </c>
      <c r="P68" s="417">
        <v>28</v>
      </c>
      <c r="Q68" s="417">
        <v>198</v>
      </c>
      <c r="R68" s="417">
        <f>SUM(P68:Q68)</f>
        <v>226</v>
      </c>
      <c r="S68" s="417">
        <v>40</v>
      </c>
      <c r="T68" s="417">
        <v>216</v>
      </c>
      <c r="U68" s="417">
        <f>SUM(S68:T68)</f>
        <v>256</v>
      </c>
      <c r="V68" s="417">
        <v>38</v>
      </c>
      <c r="W68" s="417">
        <v>272</v>
      </c>
      <c r="X68" s="417">
        <f>SUM(V68:W68)</f>
        <v>310</v>
      </c>
      <c r="Y68" s="222">
        <v>36</v>
      </c>
      <c r="Z68" s="222">
        <v>265</v>
      </c>
      <c r="AA68" s="222">
        <f>SUM(Y68:Z68)</f>
        <v>301</v>
      </c>
      <c r="AB68" s="222">
        <v>39</v>
      </c>
      <c r="AC68" s="222">
        <v>236</v>
      </c>
      <c r="AD68" s="222">
        <f>SUM(AB68:AC68)</f>
        <v>275</v>
      </c>
      <c r="AE68" s="60"/>
    </row>
    <row r="69" spans="2:31" ht="26.85" customHeight="1">
      <c r="B69" s="223" t="s">
        <v>133</v>
      </c>
      <c r="C69" s="210"/>
      <c r="D69" s="210" t="s">
        <v>25</v>
      </c>
      <c r="E69" s="210"/>
      <c r="F69" s="232">
        <v>467</v>
      </c>
      <c r="G69" s="301">
        <v>2054</v>
      </c>
      <c r="H69" s="502" t="s">
        <v>23</v>
      </c>
      <c r="I69" s="301">
        <f t="shared" si="7"/>
        <v>2521</v>
      </c>
      <c r="J69" s="251">
        <v>432</v>
      </c>
      <c r="K69" s="222">
        <v>2041</v>
      </c>
      <c r="L69" s="222">
        <f t="shared" si="8"/>
        <v>2473</v>
      </c>
      <c r="M69" s="222">
        <v>399</v>
      </c>
      <c r="N69" s="222">
        <v>1962</v>
      </c>
      <c r="O69" s="222">
        <v>2361</v>
      </c>
      <c r="P69" s="417">
        <v>366</v>
      </c>
      <c r="Q69" s="417">
        <v>1928</v>
      </c>
      <c r="R69" s="417">
        <f>SUM(P69:Q69)</f>
        <v>2294</v>
      </c>
      <c r="S69" s="417">
        <v>413</v>
      </c>
      <c r="T69" s="417">
        <v>2043</v>
      </c>
      <c r="U69" s="417">
        <f>SUM(S69:T69)</f>
        <v>2456</v>
      </c>
      <c r="V69" s="417">
        <v>448</v>
      </c>
      <c r="W69" s="417">
        <v>2330</v>
      </c>
      <c r="X69" s="417">
        <f>SUM(V69:W69)</f>
        <v>2778</v>
      </c>
      <c r="Y69" s="222">
        <v>471</v>
      </c>
      <c r="Z69" s="222">
        <v>2506</v>
      </c>
      <c r="AA69" s="222">
        <f>SUM(Y69:Z69)</f>
        <v>2977</v>
      </c>
      <c r="AB69" s="222">
        <v>523</v>
      </c>
      <c r="AC69" s="222">
        <v>2669</v>
      </c>
      <c r="AD69" s="222">
        <f>SUM(AB69:AC69)</f>
        <v>3192</v>
      </c>
      <c r="AE69" s="60"/>
    </row>
    <row r="70" spans="2:31" ht="26.85" customHeight="1">
      <c r="B70" s="223" t="s">
        <v>202</v>
      </c>
      <c r="C70" s="210"/>
      <c r="D70" s="210" t="s">
        <v>25</v>
      </c>
      <c r="E70" s="210"/>
      <c r="F70" s="502" t="s">
        <v>23</v>
      </c>
      <c r="G70" s="502" t="s">
        <v>23</v>
      </c>
      <c r="H70" s="232">
        <v>6</v>
      </c>
      <c r="I70" s="232">
        <f>H70</f>
        <v>6</v>
      </c>
      <c r="J70" s="415" t="s">
        <v>23</v>
      </c>
      <c r="K70" s="415" t="s">
        <v>23</v>
      </c>
      <c r="L70" s="415" t="s">
        <v>23</v>
      </c>
      <c r="M70" s="415" t="s">
        <v>23</v>
      </c>
      <c r="N70" s="415" t="s">
        <v>23</v>
      </c>
      <c r="O70" s="415" t="s">
        <v>23</v>
      </c>
      <c r="P70" s="415" t="s">
        <v>23</v>
      </c>
      <c r="Q70" s="415" t="s">
        <v>23</v>
      </c>
      <c r="R70" s="415" t="s">
        <v>23</v>
      </c>
      <c r="S70" s="415" t="s">
        <v>23</v>
      </c>
      <c r="T70" s="415" t="s">
        <v>23</v>
      </c>
      <c r="U70" s="415" t="s">
        <v>23</v>
      </c>
      <c r="V70" s="415" t="s">
        <v>23</v>
      </c>
      <c r="W70" s="415" t="s">
        <v>23</v>
      </c>
      <c r="X70" s="415" t="s">
        <v>23</v>
      </c>
      <c r="Y70" s="415" t="s">
        <v>23</v>
      </c>
      <c r="Z70" s="415" t="s">
        <v>23</v>
      </c>
      <c r="AA70" s="415" t="s">
        <v>23</v>
      </c>
      <c r="AB70" s="415" t="s">
        <v>23</v>
      </c>
      <c r="AC70" s="415" t="s">
        <v>23</v>
      </c>
      <c r="AD70" s="415" t="s">
        <v>23</v>
      </c>
      <c r="AE70" s="60"/>
    </row>
    <row r="71" spans="2:31" ht="26.85" customHeight="1">
      <c r="B71" s="263" t="s">
        <v>103</v>
      </c>
      <c r="C71" s="210"/>
      <c r="D71" s="210" t="s">
        <v>25</v>
      </c>
      <c r="E71" s="210"/>
      <c r="F71" s="232">
        <f>SUM(F65:F70)</f>
        <v>566</v>
      </c>
      <c r="G71" s="301">
        <f>SUM(G65:G70)</f>
        <v>2467</v>
      </c>
      <c r="H71" s="232">
        <f>SUM(H65:H70)</f>
        <v>6</v>
      </c>
      <c r="I71" s="301">
        <f>SUM(I65:I70)</f>
        <v>3039</v>
      </c>
      <c r="J71" s="418">
        <f>SUM(J65:J69)</f>
        <v>512</v>
      </c>
      <c r="K71" s="222">
        <f>SUM(K65:K69)</f>
        <v>2397</v>
      </c>
      <c r="L71" s="222">
        <f>SUM(L65:L69)</f>
        <v>2909</v>
      </c>
      <c r="M71" s="222">
        <v>469</v>
      </c>
      <c r="N71" s="222">
        <v>2323</v>
      </c>
      <c r="O71" s="222">
        <v>2792</v>
      </c>
      <c r="P71" s="417">
        <f t="shared" ref="P71:AC71" si="9">SUM(P65:P69)</f>
        <v>429</v>
      </c>
      <c r="Q71" s="417">
        <f t="shared" si="9"/>
        <v>2275</v>
      </c>
      <c r="R71" s="417">
        <f t="shared" si="9"/>
        <v>2704</v>
      </c>
      <c r="S71" s="417">
        <f t="shared" si="9"/>
        <v>485</v>
      </c>
      <c r="T71" s="417">
        <f t="shared" si="9"/>
        <v>2416</v>
      </c>
      <c r="U71" s="417">
        <f t="shared" si="9"/>
        <v>2901</v>
      </c>
      <c r="V71" s="417">
        <f t="shared" si="9"/>
        <v>523</v>
      </c>
      <c r="W71" s="417">
        <f t="shared" si="9"/>
        <v>2760</v>
      </c>
      <c r="X71" s="417">
        <f t="shared" si="9"/>
        <v>3283</v>
      </c>
      <c r="Y71" s="222">
        <f t="shared" si="9"/>
        <v>539</v>
      </c>
      <c r="Z71" s="222">
        <f t="shared" si="9"/>
        <v>2927</v>
      </c>
      <c r="AA71" s="222">
        <f t="shared" si="9"/>
        <v>3466</v>
      </c>
      <c r="AB71" s="222">
        <f t="shared" si="9"/>
        <v>602</v>
      </c>
      <c r="AC71" s="222">
        <f t="shared" si="9"/>
        <v>3050</v>
      </c>
      <c r="AD71" s="222">
        <f>SUM(AB71:AC71)</f>
        <v>3652</v>
      </c>
      <c r="AE71" s="60"/>
    </row>
    <row r="72" spans="2:31" ht="26.85" customHeight="1">
      <c r="B72" s="223" t="s">
        <v>134</v>
      </c>
      <c r="C72" s="218"/>
      <c r="D72" s="210" t="s">
        <v>31</v>
      </c>
      <c r="E72" s="210"/>
      <c r="F72" s="562">
        <f>SUM(F65:F68)/(SUM(I65:I68)+1)</f>
        <v>0.19298245614035087</v>
      </c>
      <c r="G72" s="562">
        <f>SUM(G65:G68)/SUM(I65:I68)</f>
        <v>0.806640625</v>
      </c>
      <c r="H72" s="502" t="s">
        <v>23</v>
      </c>
      <c r="I72" s="502" t="s">
        <v>23</v>
      </c>
      <c r="J72" s="415" t="s">
        <v>23</v>
      </c>
      <c r="K72" s="415" t="s">
        <v>23</v>
      </c>
      <c r="L72" s="415" t="s">
        <v>23</v>
      </c>
      <c r="M72" s="415" t="s">
        <v>23</v>
      </c>
      <c r="N72" s="415" t="s">
        <v>23</v>
      </c>
      <c r="O72" s="415" t="s">
        <v>23</v>
      </c>
      <c r="P72" s="415" t="s">
        <v>23</v>
      </c>
      <c r="Q72" s="415" t="s">
        <v>23</v>
      </c>
      <c r="R72" s="415" t="s">
        <v>23</v>
      </c>
      <c r="S72" s="415" t="s">
        <v>23</v>
      </c>
      <c r="T72" s="415" t="s">
        <v>23</v>
      </c>
      <c r="U72" s="415" t="s">
        <v>23</v>
      </c>
      <c r="V72" s="415" t="s">
        <v>23</v>
      </c>
      <c r="W72" s="415" t="s">
        <v>23</v>
      </c>
      <c r="X72" s="415" t="s">
        <v>23</v>
      </c>
      <c r="Y72" s="415" t="s">
        <v>23</v>
      </c>
      <c r="Z72" s="415" t="s">
        <v>23</v>
      </c>
      <c r="AA72" s="415" t="s">
        <v>23</v>
      </c>
      <c r="AB72" s="415" t="s">
        <v>23</v>
      </c>
      <c r="AC72" s="415" t="s">
        <v>23</v>
      </c>
      <c r="AD72" s="415" t="s">
        <v>23</v>
      </c>
      <c r="AE72" s="60"/>
    </row>
    <row r="73" spans="2:31" ht="26.85" customHeight="1">
      <c r="B73" s="223" t="s">
        <v>135</v>
      </c>
      <c r="C73" s="218"/>
      <c r="D73" s="210" t="s">
        <v>31</v>
      </c>
      <c r="E73" s="210"/>
      <c r="F73" s="598">
        <v>0.04</v>
      </c>
      <c r="G73" s="598">
        <v>0.96</v>
      </c>
      <c r="H73" s="502" t="s">
        <v>23</v>
      </c>
      <c r="I73" s="308">
        <f>SUM(F73:G73)</f>
        <v>1</v>
      </c>
      <c r="J73" s="415" t="s">
        <v>23</v>
      </c>
      <c r="K73" s="415" t="s">
        <v>23</v>
      </c>
      <c r="L73" s="415" t="s">
        <v>23</v>
      </c>
      <c r="M73" s="415" t="s">
        <v>23</v>
      </c>
      <c r="N73" s="415" t="s">
        <v>23</v>
      </c>
      <c r="O73" s="415" t="s">
        <v>23</v>
      </c>
      <c r="P73" s="415" t="s">
        <v>23</v>
      </c>
      <c r="Q73" s="415" t="s">
        <v>23</v>
      </c>
      <c r="R73" s="415" t="s">
        <v>23</v>
      </c>
      <c r="S73" s="415" t="s">
        <v>23</v>
      </c>
      <c r="T73" s="415" t="s">
        <v>23</v>
      </c>
      <c r="U73" s="415" t="s">
        <v>23</v>
      </c>
      <c r="V73" s="415" t="s">
        <v>23</v>
      </c>
      <c r="W73" s="415" t="s">
        <v>23</v>
      </c>
      <c r="X73" s="415" t="s">
        <v>23</v>
      </c>
      <c r="Y73" s="415" t="s">
        <v>23</v>
      </c>
      <c r="Z73" s="415" t="s">
        <v>23</v>
      </c>
      <c r="AA73" s="415" t="s">
        <v>23</v>
      </c>
      <c r="AB73" s="415" t="s">
        <v>23</v>
      </c>
      <c r="AC73" s="415" t="s">
        <v>23</v>
      </c>
      <c r="AD73" s="415" t="s">
        <v>23</v>
      </c>
      <c r="AE73" s="51"/>
    </row>
    <row r="74" spans="2:31" s="28" customFormat="1" ht="50.1" customHeight="1">
      <c r="B74" s="594"/>
      <c r="C74" s="216"/>
      <c r="D74" s="220"/>
      <c r="E74" s="220"/>
      <c r="F74" s="575"/>
      <c r="G74" s="304"/>
      <c r="H74" s="304"/>
      <c r="I74" s="296"/>
      <c r="J74" s="214"/>
      <c r="K74" s="214"/>
      <c r="L74" s="214"/>
      <c r="M74" s="214"/>
      <c r="N74" s="214"/>
      <c r="O74" s="214"/>
      <c r="P74" s="214"/>
      <c r="Q74" s="214"/>
      <c r="R74" s="214"/>
      <c r="S74" s="214"/>
      <c r="T74" s="214"/>
      <c r="U74" s="214"/>
      <c r="V74" s="214"/>
      <c r="W74" s="214"/>
      <c r="X74" s="214"/>
      <c r="Y74" s="214"/>
      <c r="Z74" s="214"/>
      <c r="AA74" s="214"/>
      <c r="AB74" s="214"/>
      <c r="AC74" s="214"/>
      <c r="AD74" s="214"/>
      <c r="AE74" s="51"/>
    </row>
    <row r="75" spans="2:31" s="28" customFormat="1" ht="26.85" customHeight="1">
      <c r="B75" s="6" t="s">
        <v>136</v>
      </c>
      <c r="C75" s="6"/>
      <c r="D75" s="7" t="s">
        <v>10</v>
      </c>
      <c r="E75" s="7"/>
      <c r="F75" s="840" t="s">
        <v>11</v>
      </c>
      <c r="G75" s="840"/>
      <c r="H75" s="840"/>
      <c r="I75" s="840"/>
      <c r="J75" s="831" t="s">
        <v>12</v>
      </c>
      <c r="K75" s="831"/>
      <c r="L75" s="831"/>
      <c r="M75" s="831" t="s">
        <v>13</v>
      </c>
      <c r="N75" s="831"/>
      <c r="O75" s="831"/>
      <c r="P75" s="831" t="s">
        <v>14</v>
      </c>
      <c r="Q75" s="831"/>
      <c r="R75" s="831"/>
      <c r="S75" s="831" t="s">
        <v>15</v>
      </c>
      <c r="T75" s="831"/>
      <c r="U75" s="831"/>
      <c r="V75" s="831" t="s">
        <v>16</v>
      </c>
      <c r="W75" s="831"/>
      <c r="X75" s="831"/>
      <c r="Y75" s="831" t="s">
        <v>17</v>
      </c>
      <c r="Z75" s="831"/>
      <c r="AA75" s="831"/>
      <c r="AB75" s="831" t="s">
        <v>18</v>
      </c>
      <c r="AC75" s="831"/>
      <c r="AD75" s="831"/>
      <c r="AE75" s="51"/>
    </row>
    <row r="76" spans="2:31" ht="26.85" customHeight="1">
      <c r="B76" s="229"/>
      <c r="C76" s="229"/>
      <c r="D76" s="229"/>
      <c r="E76" s="229"/>
      <c r="F76" s="212" t="s">
        <v>100</v>
      </c>
      <c r="G76" s="212" t="s">
        <v>101</v>
      </c>
      <c r="H76" s="602" t="s">
        <v>102</v>
      </c>
      <c r="I76" s="212" t="s">
        <v>103</v>
      </c>
      <c r="J76" s="213" t="s">
        <v>100</v>
      </c>
      <c r="K76" s="213" t="s">
        <v>101</v>
      </c>
      <c r="L76" s="213" t="s">
        <v>103</v>
      </c>
      <c r="M76" s="213" t="s">
        <v>100</v>
      </c>
      <c r="N76" s="213" t="s">
        <v>101</v>
      </c>
      <c r="O76" s="213" t="s">
        <v>103</v>
      </c>
      <c r="P76" s="213" t="s">
        <v>100</v>
      </c>
      <c r="Q76" s="213" t="s">
        <v>101</v>
      </c>
      <c r="R76" s="213" t="s">
        <v>103</v>
      </c>
      <c r="S76" s="213" t="s">
        <v>100</v>
      </c>
      <c r="T76" s="213" t="s">
        <v>101</v>
      </c>
      <c r="U76" s="213" t="s">
        <v>103</v>
      </c>
      <c r="V76" s="213" t="s">
        <v>100</v>
      </c>
      <c r="W76" s="213" t="s">
        <v>101</v>
      </c>
      <c r="X76" s="213" t="s">
        <v>103</v>
      </c>
      <c r="Y76" s="213" t="s">
        <v>100</v>
      </c>
      <c r="Z76" s="213" t="s">
        <v>101</v>
      </c>
      <c r="AA76" s="213" t="s">
        <v>103</v>
      </c>
      <c r="AB76" s="213" t="s">
        <v>100</v>
      </c>
      <c r="AC76" s="213" t="s">
        <v>101</v>
      </c>
      <c r="AD76" s="213" t="s">
        <v>103</v>
      </c>
      <c r="AE76" s="59"/>
    </row>
    <row r="77" spans="2:31" ht="26.85" customHeight="1">
      <c r="B77" s="210" t="s">
        <v>137</v>
      </c>
      <c r="C77" s="210"/>
      <c r="D77" s="210" t="s">
        <v>25</v>
      </c>
      <c r="E77" s="210"/>
      <c r="F77" s="302">
        <v>88</v>
      </c>
      <c r="G77" s="503">
        <v>188</v>
      </c>
      <c r="H77" s="502" t="s">
        <v>23</v>
      </c>
      <c r="I77" s="232">
        <f>SUM(F77:G77)</f>
        <v>276</v>
      </c>
      <c r="J77" s="251">
        <v>92</v>
      </c>
      <c r="K77" s="251">
        <v>186</v>
      </c>
      <c r="L77" s="251">
        <f t="shared" ref="L77:L78" si="10">SUM(J77:K77)</f>
        <v>278</v>
      </c>
      <c r="M77" s="222">
        <v>77</v>
      </c>
      <c r="N77" s="222">
        <v>151</v>
      </c>
      <c r="O77" s="222">
        <v>228</v>
      </c>
      <c r="P77" s="417">
        <v>37</v>
      </c>
      <c r="Q77" s="417">
        <v>61</v>
      </c>
      <c r="R77" s="417">
        <f>SUM(P77:Q77)</f>
        <v>98</v>
      </c>
      <c r="S77" s="417">
        <v>71</v>
      </c>
      <c r="T77" s="417">
        <v>75</v>
      </c>
      <c r="U77" s="417">
        <f>SUM(S77:T77)</f>
        <v>146</v>
      </c>
      <c r="V77" s="417">
        <v>59</v>
      </c>
      <c r="W77" s="417">
        <v>55</v>
      </c>
      <c r="X77" s="417">
        <v>114</v>
      </c>
      <c r="Y77" s="417">
        <v>50</v>
      </c>
      <c r="Z77" s="417">
        <v>127</v>
      </c>
      <c r="AA77" s="417">
        <v>177</v>
      </c>
      <c r="AB77" s="417">
        <v>16</v>
      </c>
      <c r="AC77" s="417">
        <v>37</v>
      </c>
      <c r="AD77" s="417">
        <v>53</v>
      </c>
      <c r="AE77" s="66"/>
    </row>
    <row r="78" spans="2:31" ht="26.85" customHeight="1">
      <c r="B78" s="210" t="s">
        <v>138</v>
      </c>
      <c r="C78" s="210"/>
      <c r="D78" s="210" t="s">
        <v>25</v>
      </c>
      <c r="E78" s="210"/>
      <c r="F78" s="503">
        <v>55</v>
      </c>
      <c r="G78" s="302">
        <v>335</v>
      </c>
      <c r="H78" s="502" t="s">
        <v>23</v>
      </c>
      <c r="I78" s="232">
        <f>SUM(F78:G78)</f>
        <v>390</v>
      </c>
      <c r="J78" s="251">
        <v>72</v>
      </c>
      <c r="K78" s="251">
        <v>375</v>
      </c>
      <c r="L78" s="251">
        <f t="shared" si="10"/>
        <v>447</v>
      </c>
      <c r="M78" s="222">
        <v>23</v>
      </c>
      <c r="N78" s="222">
        <v>162</v>
      </c>
      <c r="O78" s="222">
        <v>185</v>
      </c>
      <c r="P78" s="417">
        <v>39</v>
      </c>
      <c r="Q78" s="417">
        <v>173</v>
      </c>
      <c r="R78" s="417">
        <f>SUM(P78:Q78)</f>
        <v>212</v>
      </c>
      <c r="S78" s="417">
        <v>36</v>
      </c>
      <c r="T78" s="417">
        <v>204</v>
      </c>
      <c r="U78" s="417">
        <f>SUM(S78:T78)</f>
        <v>240</v>
      </c>
      <c r="V78" s="417">
        <v>32</v>
      </c>
      <c r="W78" s="417">
        <v>123</v>
      </c>
      <c r="X78" s="417">
        <f>SUM(V78:W78)</f>
        <v>155</v>
      </c>
      <c r="Y78" s="417">
        <v>125</v>
      </c>
      <c r="Z78" s="417">
        <v>276</v>
      </c>
      <c r="AA78" s="417">
        <f>SUM(Y78:Z78)</f>
        <v>401</v>
      </c>
      <c r="AB78" s="417">
        <v>122</v>
      </c>
      <c r="AC78" s="417">
        <v>393</v>
      </c>
      <c r="AD78" s="417">
        <f>SUM(AB78:AC78)</f>
        <v>515</v>
      </c>
      <c r="AE78" s="66"/>
    </row>
    <row r="79" spans="2:31" ht="26.85" customHeight="1">
      <c r="B79" s="223" t="s">
        <v>114</v>
      </c>
      <c r="C79" s="218"/>
      <c r="D79" s="210" t="s">
        <v>25</v>
      </c>
      <c r="E79" s="210"/>
      <c r="F79" s="502" t="s">
        <v>23</v>
      </c>
      <c r="G79" s="502" t="s">
        <v>23</v>
      </c>
      <c r="H79" s="302">
        <v>2</v>
      </c>
      <c r="I79" s="232">
        <f>H79</f>
        <v>2</v>
      </c>
      <c r="J79" s="415" t="s">
        <v>23</v>
      </c>
      <c r="K79" s="415" t="s">
        <v>23</v>
      </c>
      <c r="L79" s="415" t="s">
        <v>23</v>
      </c>
      <c r="M79" s="415" t="s">
        <v>23</v>
      </c>
      <c r="N79" s="415" t="s">
        <v>23</v>
      </c>
      <c r="O79" s="415" t="s">
        <v>23</v>
      </c>
      <c r="P79" s="415" t="s">
        <v>23</v>
      </c>
      <c r="Q79" s="415" t="s">
        <v>23</v>
      </c>
      <c r="R79" s="415" t="s">
        <v>23</v>
      </c>
      <c r="S79" s="415" t="s">
        <v>23</v>
      </c>
      <c r="T79" s="415" t="s">
        <v>23</v>
      </c>
      <c r="U79" s="415" t="s">
        <v>23</v>
      </c>
      <c r="V79" s="415" t="s">
        <v>23</v>
      </c>
      <c r="W79" s="415" t="s">
        <v>23</v>
      </c>
      <c r="X79" s="415" t="s">
        <v>23</v>
      </c>
      <c r="Y79" s="415" t="s">
        <v>23</v>
      </c>
      <c r="Z79" s="415" t="s">
        <v>23</v>
      </c>
      <c r="AA79" s="415" t="s">
        <v>23</v>
      </c>
      <c r="AB79" s="415" t="s">
        <v>23</v>
      </c>
      <c r="AC79" s="415" t="s">
        <v>23</v>
      </c>
      <c r="AD79" s="415" t="s">
        <v>23</v>
      </c>
      <c r="AE79" s="66"/>
    </row>
    <row r="80" spans="2:31" ht="26.85" customHeight="1">
      <c r="B80" s="263" t="s">
        <v>103</v>
      </c>
      <c r="C80" s="210"/>
      <c r="D80" s="210" t="s">
        <v>25</v>
      </c>
      <c r="E80" s="210"/>
      <c r="F80" s="232">
        <f>SUM(F77:F79)</f>
        <v>143</v>
      </c>
      <c r="G80" s="232">
        <f>SUM(G77:G79)</f>
        <v>523</v>
      </c>
      <c r="H80" s="232">
        <f>SUM(H77:H79)</f>
        <v>2</v>
      </c>
      <c r="I80" s="232">
        <f>SUM(I77:I79)</f>
        <v>668</v>
      </c>
      <c r="J80" s="415" t="s">
        <v>23</v>
      </c>
      <c r="K80" s="415" t="s">
        <v>23</v>
      </c>
      <c r="L80" s="415" t="s">
        <v>23</v>
      </c>
      <c r="M80" s="415" t="s">
        <v>23</v>
      </c>
      <c r="N80" s="415" t="s">
        <v>23</v>
      </c>
      <c r="O80" s="415" t="s">
        <v>23</v>
      </c>
      <c r="P80" s="415" t="s">
        <v>23</v>
      </c>
      <c r="Q80" s="415" t="s">
        <v>23</v>
      </c>
      <c r="R80" s="415" t="s">
        <v>23</v>
      </c>
      <c r="S80" s="415" t="s">
        <v>23</v>
      </c>
      <c r="T80" s="415" t="s">
        <v>23</v>
      </c>
      <c r="U80" s="415" t="s">
        <v>23</v>
      </c>
      <c r="V80" s="415" t="s">
        <v>23</v>
      </c>
      <c r="W80" s="415" t="s">
        <v>23</v>
      </c>
      <c r="X80" s="415" t="s">
        <v>23</v>
      </c>
      <c r="Y80" s="415" t="s">
        <v>23</v>
      </c>
      <c r="Z80" s="415" t="s">
        <v>23</v>
      </c>
      <c r="AA80" s="415" t="s">
        <v>23</v>
      </c>
      <c r="AB80" s="415" t="s">
        <v>23</v>
      </c>
      <c r="AC80" s="415" t="s">
        <v>23</v>
      </c>
      <c r="AD80" s="415" t="s">
        <v>23</v>
      </c>
      <c r="AE80" s="66"/>
    </row>
    <row r="81" spans="2:31" ht="26.85" customHeight="1">
      <c r="B81" s="263" t="s">
        <v>139</v>
      </c>
      <c r="C81" s="229"/>
      <c r="D81" s="229"/>
      <c r="E81" s="229"/>
      <c r="F81" s="232"/>
      <c r="G81" s="232"/>
      <c r="H81" s="232"/>
      <c r="I81" s="232"/>
      <c r="J81" s="415"/>
      <c r="K81" s="415"/>
      <c r="L81" s="415"/>
      <c r="M81" s="415"/>
      <c r="N81" s="415"/>
      <c r="O81" s="415"/>
      <c r="P81" s="415"/>
      <c r="Q81" s="415"/>
      <c r="R81" s="415"/>
      <c r="S81" s="415"/>
      <c r="T81" s="415"/>
      <c r="U81" s="415"/>
      <c r="V81" s="415"/>
      <c r="W81" s="415"/>
      <c r="X81" s="415"/>
      <c r="Y81" s="415"/>
      <c r="Z81" s="415"/>
      <c r="AA81" s="415"/>
      <c r="AB81" s="415"/>
      <c r="AC81" s="415"/>
      <c r="AD81" s="415"/>
      <c r="AE81" s="66"/>
    </row>
    <row r="82" spans="2:31" ht="26.85" customHeight="1">
      <c r="B82" s="388" t="s">
        <v>109</v>
      </c>
      <c r="C82" s="386"/>
      <c r="D82" s="327" t="s">
        <v>25</v>
      </c>
      <c r="E82" s="327"/>
      <c r="F82" s="232">
        <v>55</v>
      </c>
      <c r="G82" s="232">
        <v>177</v>
      </c>
      <c r="H82" s="502" t="s">
        <v>23</v>
      </c>
      <c r="I82" s="232">
        <f>SUM(F82:H82)</f>
        <v>232</v>
      </c>
      <c r="J82" s="415" t="s">
        <v>23</v>
      </c>
      <c r="K82" s="415" t="s">
        <v>23</v>
      </c>
      <c r="L82" s="415" t="s">
        <v>23</v>
      </c>
      <c r="M82" s="415" t="s">
        <v>23</v>
      </c>
      <c r="N82" s="415" t="s">
        <v>23</v>
      </c>
      <c r="O82" s="415" t="s">
        <v>23</v>
      </c>
      <c r="P82" s="415" t="s">
        <v>23</v>
      </c>
      <c r="Q82" s="415" t="s">
        <v>23</v>
      </c>
      <c r="R82" s="415" t="s">
        <v>23</v>
      </c>
      <c r="S82" s="415" t="s">
        <v>23</v>
      </c>
      <c r="T82" s="415" t="s">
        <v>23</v>
      </c>
      <c r="U82" s="415" t="s">
        <v>23</v>
      </c>
      <c r="V82" s="415" t="s">
        <v>23</v>
      </c>
      <c r="W82" s="415" t="s">
        <v>23</v>
      </c>
      <c r="X82" s="415" t="s">
        <v>23</v>
      </c>
      <c r="Y82" s="415" t="s">
        <v>23</v>
      </c>
      <c r="Z82" s="415" t="s">
        <v>23</v>
      </c>
      <c r="AA82" s="415" t="s">
        <v>23</v>
      </c>
      <c r="AB82" s="415" t="s">
        <v>23</v>
      </c>
      <c r="AC82" s="415" t="s">
        <v>23</v>
      </c>
      <c r="AD82" s="415" t="s">
        <v>23</v>
      </c>
      <c r="AE82" s="66"/>
    </row>
    <row r="83" spans="2:31" ht="26.85" customHeight="1">
      <c r="B83" s="388" t="s">
        <v>110</v>
      </c>
      <c r="C83" s="386"/>
      <c r="D83" s="327" t="s">
        <v>25</v>
      </c>
      <c r="E83" s="327"/>
      <c r="F83" s="232">
        <v>87</v>
      </c>
      <c r="G83" s="232">
        <v>346</v>
      </c>
      <c r="H83" s="502" t="s">
        <v>23</v>
      </c>
      <c r="I83" s="232">
        <f>SUM(F83:H83)</f>
        <v>433</v>
      </c>
      <c r="J83" s="415" t="s">
        <v>23</v>
      </c>
      <c r="K83" s="415" t="s">
        <v>23</v>
      </c>
      <c r="L83" s="415" t="s">
        <v>23</v>
      </c>
      <c r="M83" s="415" t="s">
        <v>23</v>
      </c>
      <c r="N83" s="415" t="s">
        <v>23</v>
      </c>
      <c r="O83" s="415" t="s">
        <v>23</v>
      </c>
      <c r="P83" s="415" t="s">
        <v>23</v>
      </c>
      <c r="Q83" s="415" t="s">
        <v>23</v>
      </c>
      <c r="R83" s="415" t="s">
        <v>23</v>
      </c>
      <c r="S83" s="415" t="s">
        <v>23</v>
      </c>
      <c r="T83" s="415" t="s">
        <v>23</v>
      </c>
      <c r="U83" s="415" t="s">
        <v>23</v>
      </c>
      <c r="V83" s="415" t="s">
        <v>23</v>
      </c>
      <c r="W83" s="415" t="s">
        <v>23</v>
      </c>
      <c r="X83" s="415" t="s">
        <v>23</v>
      </c>
      <c r="Y83" s="415" t="s">
        <v>23</v>
      </c>
      <c r="Z83" s="415" t="s">
        <v>23</v>
      </c>
      <c r="AA83" s="415" t="s">
        <v>23</v>
      </c>
      <c r="AB83" s="415" t="s">
        <v>23</v>
      </c>
      <c r="AC83" s="415" t="s">
        <v>23</v>
      </c>
      <c r="AD83" s="415" t="s">
        <v>23</v>
      </c>
      <c r="AE83" s="66"/>
    </row>
    <row r="84" spans="2:31" ht="26.85" customHeight="1">
      <c r="B84" s="388" t="s">
        <v>111</v>
      </c>
      <c r="C84" s="386"/>
      <c r="D84" s="327" t="s">
        <v>25</v>
      </c>
      <c r="E84" s="327"/>
      <c r="F84" s="232">
        <v>1</v>
      </c>
      <c r="G84" s="502" t="s">
        <v>23</v>
      </c>
      <c r="H84" s="502" t="s">
        <v>23</v>
      </c>
      <c r="I84" s="232">
        <f>SUM(F84:H84)</f>
        <v>1</v>
      </c>
      <c r="J84" s="415" t="s">
        <v>23</v>
      </c>
      <c r="K84" s="415" t="s">
        <v>23</v>
      </c>
      <c r="L84" s="415" t="s">
        <v>23</v>
      </c>
      <c r="M84" s="415" t="s">
        <v>23</v>
      </c>
      <c r="N84" s="415" t="s">
        <v>23</v>
      </c>
      <c r="O84" s="415" t="s">
        <v>23</v>
      </c>
      <c r="P84" s="415" t="s">
        <v>23</v>
      </c>
      <c r="Q84" s="415" t="s">
        <v>23</v>
      </c>
      <c r="R84" s="415" t="s">
        <v>23</v>
      </c>
      <c r="S84" s="415" t="s">
        <v>23</v>
      </c>
      <c r="T84" s="415" t="s">
        <v>23</v>
      </c>
      <c r="U84" s="415" t="s">
        <v>23</v>
      </c>
      <c r="V84" s="415" t="s">
        <v>23</v>
      </c>
      <c r="W84" s="415" t="s">
        <v>23</v>
      </c>
      <c r="X84" s="415" t="s">
        <v>23</v>
      </c>
      <c r="Y84" s="415" t="s">
        <v>23</v>
      </c>
      <c r="Z84" s="415" t="s">
        <v>23</v>
      </c>
      <c r="AA84" s="415" t="s">
        <v>23</v>
      </c>
      <c r="AB84" s="415" t="s">
        <v>23</v>
      </c>
      <c r="AC84" s="415" t="s">
        <v>23</v>
      </c>
      <c r="AD84" s="415" t="s">
        <v>23</v>
      </c>
      <c r="AE84" s="66"/>
    </row>
    <row r="85" spans="2:31" ht="26.85" customHeight="1">
      <c r="B85" s="388" t="s">
        <v>114</v>
      </c>
      <c r="C85" s="386"/>
      <c r="D85" s="210" t="s">
        <v>25</v>
      </c>
      <c r="E85" s="210"/>
      <c r="F85" s="502" t="s">
        <v>23</v>
      </c>
      <c r="G85" s="502" t="s">
        <v>23</v>
      </c>
      <c r="H85" s="232">
        <v>2</v>
      </c>
      <c r="I85" s="232">
        <f>SUM(F85:H85)</f>
        <v>2</v>
      </c>
      <c r="J85" s="415" t="s">
        <v>23</v>
      </c>
      <c r="K85" s="415" t="s">
        <v>23</v>
      </c>
      <c r="L85" s="415" t="s">
        <v>23</v>
      </c>
      <c r="M85" s="415" t="s">
        <v>23</v>
      </c>
      <c r="N85" s="415" t="s">
        <v>23</v>
      </c>
      <c r="O85" s="415" t="s">
        <v>23</v>
      </c>
      <c r="P85" s="415" t="s">
        <v>23</v>
      </c>
      <c r="Q85" s="415" t="s">
        <v>23</v>
      </c>
      <c r="R85" s="415" t="s">
        <v>23</v>
      </c>
      <c r="S85" s="415" t="s">
        <v>23</v>
      </c>
      <c r="T85" s="415" t="s">
        <v>23</v>
      </c>
      <c r="U85" s="415" t="s">
        <v>23</v>
      </c>
      <c r="V85" s="415" t="s">
        <v>23</v>
      </c>
      <c r="W85" s="415" t="s">
        <v>23</v>
      </c>
      <c r="X85" s="415" t="s">
        <v>23</v>
      </c>
      <c r="Y85" s="415" t="s">
        <v>23</v>
      </c>
      <c r="Z85" s="415" t="s">
        <v>23</v>
      </c>
      <c r="AA85" s="415" t="s">
        <v>23</v>
      </c>
      <c r="AB85" s="415" t="s">
        <v>23</v>
      </c>
      <c r="AC85" s="415" t="s">
        <v>23</v>
      </c>
      <c r="AD85" s="415" t="s">
        <v>23</v>
      </c>
      <c r="AE85" s="66"/>
    </row>
    <row r="86" spans="2:31" ht="26.85" customHeight="1">
      <c r="B86" s="388" t="s">
        <v>103</v>
      </c>
      <c r="C86" s="390"/>
      <c r="D86" s="327" t="s">
        <v>25</v>
      </c>
      <c r="E86" s="327"/>
      <c r="F86" s="232">
        <f>SUM(F82:F85)</f>
        <v>143</v>
      </c>
      <c r="G86" s="232">
        <f>SUM(G82:G85)</f>
        <v>523</v>
      </c>
      <c r="H86" s="232">
        <f>SUM(H82:H85)</f>
        <v>2</v>
      </c>
      <c r="I86" s="232">
        <f>SUM(I82:I85)</f>
        <v>668</v>
      </c>
      <c r="J86" s="415" t="s">
        <v>23</v>
      </c>
      <c r="K86" s="415" t="s">
        <v>23</v>
      </c>
      <c r="L86" s="415" t="s">
        <v>23</v>
      </c>
      <c r="M86" s="415" t="s">
        <v>23</v>
      </c>
      <c r="N86" s="415" t="s">
        <v>23</v>
      </c>
      <c r="O86" s="415" t="s">
        <v>23</v>
      </c>
      <c r="P86" s="415" t="s">
        <v>23</v>
      </c>
      <c r="Q86" s="415" t="s">
        <v>23</v>
      </c>
      <c r="R86" s="415" t="s">
        <v>23</v>
      </c>
      <c r="S86" s="415" t="s">
        <v>23</v>
      </c>
      <c r="T86" s="415" t="s">
        <v>23</v>
      </c>
      <c r="U86" s="415" t="s">
        <v>23</v>
      </c>
      <c r="V86" s="415" t="s">
        <v>23</v>
      </c>
      <c r="W86" s="415" t="s">
        <v>23</v>
      </c>
      <c r="X86" s="415" t="s">
        <v>23</v>
      </c>
      <c r="Y86" s="415" t="s">
        <v>23</v>
      </c>
      <c r="Z86" s="415" t="s">
        <v>23</v>
      </c>
      <c r="AA86" s="415" t="s">
        <v>23</v>
      </c>
      <c r="AB86" s="415" t="s">
        <v>23</v>
      </c>
      <c r="AC86" s="415" t="s">
        <v>23</v>
      </c>
      <c r="AD86" s="415" t="s">
        <v>23</v>
      </c>
      <c r="AE86" s="66"/>
    </row>
    <row r="87" spans="2:31" ht="26.85" customHeight="1">
      <c r="B87" s="263" t="s">
        <v>140</v>
      </c>
      <c r="C87" s="229"/>
      <c r="D87" s="327"/>
      <c r="E87" s="327"/>
      <c r="F87" s="232"/>
      <c r="G87" s="232"/>
      <c r="H87" s="232"/>
      <c r="I87" s="232"/>
      <c r="J87" s="415"/>
      <c r="K87" s="415"/>
      <c r="L87" s="415"/>
      <c r="M87" s="415"/>
      <c r="N87" s="415"/>
      <c r="O87" s="415"/>
      <c r="P87" s="415"/>
      <c r="Q87" s="415"/>
      <c r="R87" s="415"/>
      <c r="S87" s="415"/>
      <c r="T87" s="415"/>
      <c r="U87" s="415"/>
      <c r="V87" s="415"/>
      <c r="W87" s="415"/>
      <c r="X87" s="415"/>
      <c r="Y87" s="415"/>
      <c r="Z87" s="415"/>
      <c r="AA87" s="415"/>
      <c r="AB87" s="415"/>
      <c r="AC87" s="415"/>
      <c r="AD87" s="415"/>
      <c r="AE87" s="66"/>
    </row>
    <row r="88" spans="2:31" ht="26.85" customHeight="1">
      <c r="B88" s="388" t="s">
        <v>141</v>
      </c>
      <c r="C88" s="386"/>
      <c r="D88" s="327" t="s">
        <v>25</v>
      </c>
      <c r="E88" s="327"/>
      <c r="F88" s="232">
        <v>21</v>
      </c>
      <c r="G88" s="232">
        <v>56</v>
      </c>
      <c r="H88" s="502" t="s">
        <v>23</v>
      </c>
      <c r="I88" s="232">
        <f t="shared" ref="I88:I93" si="11">SUM(F88:H88)</f>
        <v>77</v>
      </c>
      <c r="J88" s="415" t="s">
        <v>23</v>
      </c>
      <c r="K88" s="415" t="s">
        <v>23</v>
      </c>
      <c r="L88" s="415" t="s">
        <v>23</v>
      </c>
      <c r="M88" s="415" t="s">
        <v>23</v>
      </c>
      <c r="N88" s="415" t="s">
        <v>23</v>
      </c>
      <c r="O88" s="415" t="s">
        <v>23</v>
      </c>
      <c r="P88" s="415" t="s">
        <v>23</v>
      </c>
      <c r="Q88" s="415" t="s">
        <v>23</v>
      </c>
      <c r="R88" s="415" t="s">
        <v>23</v>
      </c>
      <c r="S88" s="415" t="s">
        <v>23</v>
      </c>
      <c r="T88" s="415" t="s">
        <v>23</v>
      </c>
      <c r="U88" s="415" t="s">
        <v>23</v>
      </c>
      <c r="V88" s="415" t="s">
        <v>23</v>
      </c>
      <c r="W88" s="415" t="s">
        <v>23</v>
      </c>
      <c r="X88" s="415" t="s">
        <v>23</v>
      </c>
      <c r="Y88" s="415" t="s">
        <v>23</v>
      </c>
      <c r="Z88" s="415" t="s">
        <v>23</v>
      </c>
      <c r="AA88" s="415" t="s">
        <v>23</v>
      </c>
      <c r="AB88" s="415" t="s">
        <v>23</v>
      </c>
      <c r="AC88" s="415" t="s">
        <v>23</v>
      </c>
      <c r="AD88" s="415" t="s">
        <v>23</v>
      </c>
      <c r="AE88" s="66"/>
    </row>
    <row r="89" spans="2:31" ht="26.85" customHeight="1">
      <c r="B89" s="388" t="s">
        <v>142</v>
      </c>
      <c r="C89" s="386"/>
      <c r="D89" s="327" t="s">
        <v>25</v>
      </c>
      <c r="E89" s="327"/>
      <c r="F89" s="232">
        <v>38</v>
      </c>
      <c r="G89" s="232">
        <v>126</v>
      </c>
      <c r="H89" s="502" t="s">
        <v>23</v>
      </c>
      <c r="I89" s="232">
        <f t="shared" si="11"/>
        <v>164</v>
      </c>
      <c r="J89" s="415" t="s">
        <v>23</v>
      </c>
      <c r="K89" s="415" t="s">
        <v>23</v>
      </c>
      <c r="L89" s="415" t="s">
        <v>23</v>
      </c>
      <c r="M89" s="415" t="s">
        <v>23</v>
      </c>
      <c r="N89" s="415" t="s">
        <v>23</v>
      </c>
      <c r="O89" s="415" t="s">
        <v>23</v>
      </c>
      <c r="P89" s="415" t="s">
        <v>23</v>
      </c>
      <c r="Q89" s="415" t="s">
        <v>23</v>
      </c>
      <c r="R89" s="415" t="s">
        <v>23</v>
      </c>
      <c r="S89" s="415" t="s">
        <v>23</v>
      </c>
      <c r="T89" s="415" t="s">
        <v>23</v>
      </c>
      <c r="U89" s="415" t="s">
        <v>23</v>
      </c>
      <c r="V89" s="415" t="s">
        <v>23</v>
      </c>
      <c r="W89" s="415" t="s">
        <v>23</v>
      </c>
      <c r="X89" s="415" t="s">
        <v>23</v>
      </c>
      <c r="Y89" s="415" t="s">
        <v>23</v>
      </c>
      <c r="Z89" s="415" t="s">
        <v>23</v>
      </c>
      <c r="AA89" s="415" t="s">
        <v>23</v>
      </c>
      <c r="AB89" s="415" t="s">
        <v>23</v>
      </c>
      <c r="AC89" s="415" t="s">
        <v>23</v>
      </c>
      <c r="AD89" s="415" t="s">
        <v>23</v>
      </c>
      <c r="AE89" s="66"/>
    </row>
    <row r="90" spans="2:31" ht="26.85" customHeight="1">
      <c r="B90" s="388" t="s">
        <v>143</v>
      </c>
      <c r="C90" s="386"/>
      <c r="D90" s="327" t="s">
        <v>25</v>
      </c>
      <c r="E90" s="327"/>
      <c r="F90" s="232">
        <v>45</v>
      </c>
      <c r="G90" s="232">
        <v>203</v>
      </c>
      <c r="H90" s="502" t="s">
        <v>23</v>
      </c>
      <c r="I90" s="232">
        <f t="shared" si="11"/>
        <v>248</v>
      </c>
      <c r="J90" s="415" t="s">
        <v>23</v>
      </c>
      <c r="K90" s="415" t="s">
        <v>23</v>
      </c>
      <c r="L90" s="415" t="s">
        <v>23</v>
      </c>
      <c r="M90" s="415" t="s">
        <v>23</v>
      </c>
      <c r="N90" s="415" t="s">
        <v>23</v>
      </c>
      <c r="O90" s="415" t="s">
        <v>23</v>
      </c>
      <c r="P90" s="415" t="s">
        <v>23</v>
      </c>
      <c r="Q90" s="415" t="s">
        <v>23</v>
      </c>
      <c r="R90" s="415" t="s">
        <v>23</v>
      </c>
      <c r="S90" s="415" t="s">
        <v>23</v>
      </c>
      <c r="T90" s="415" t="s">
        <v>23</v>
      </c>
      <c r="U90" s="415" t="s">
        <v>23</v>
      </c>
      <c r="V90" s="415" t="s">
        <v>23</v>
      </c>
      <c r="W90" s="415" t="s">
        <v>23</v>
      </c>
      <c r="X90" s="415" t="s">
        <v>23</v>
      </c>
      <c r="Y90" s="415" t="s">
        <v>23</v>
      </c>
      <c r="Z90" s="415" t="s">
        <v>23</v>
      </c>
      <c r="AA90" s="415" t="s">
        <v>23</v>
      </c>
      <c r="AB90" s="415" t="s">
        <v>23</v>
      </c>
      <c r="AC90" s="415" t="s">
        <v>23</v>
      </c>
      <c r="AD90" s="415" t="s">
        <v>23</v>
      </c>
      <c r="AE90" s="66"/>
    </row>
    <row r="91" spans="2:31" ht="26.85" customHeight="1">
      <c r="B91" s="388" t="s">
        <v>144</v>
      </c>
      <c r="C91" s="386"/>
      <c r="D91" s="327" t="s">
        <v>25</v>
      </c>
      <c r="E91" s="327"/>
      <c r="F91" s="232">
        <v>30</v>
      </c>
      <c r="G91" s="232">
        <v>106</v>
      </c>
      <c r="H91" s="502" t="s">
        <v>23</v>
      </c>
      <c r="I91" s="232">
        <f t="shared" si="11"/>
        <v>136</v>
      </c>
      <c r="J91" s="415" t="s">
        <v>23</v>
      </c>
      <c r="K91" s="415" t="s">
        <v>23</v>
      </c>
      <c r="L91" s="415" t="s">
        <v>23</v>
      </c>
      <c r="M91" s="415" t="s">
        <v>23</v>
      </c>
      <c r="N91" s="415" t="s">
        <v>23</v>
      </c>
      <c r="O91" s="415" t="s">
        <v>23</v>
      </c>
      <c r="P91" s="415" t="s">
        <v>23</v>
      </c>
      <c r="Q91" s="415" t="s">
        <v>23</v>
      </c>
      <c r="R91" s="415" t="s">
        <v>23</v>
      </c>
      <c r="S91" s="415" t="s">
        <v>23</v>
      </c>
      <c r="T91" s="415" t="s">
        <v>23</v>
      </c>
      <c r="U91" s="415" t="s">
        <v>23</v>
      </c>
      <c r="V91" s="415" t="s">
        <v>23</v>
      </c>
      <c r="W91" s="415" t="s">
        <v>23</v>
      </c>
      <c r="X91" s="415" t="s">
        <v>23</v>
      </c>
      <c r="Y91" s="415" t="s">
        <v>23</v>
      </c>
      <c r="Z91" s="415" t="s">
        <v>23</v>
      </c>
      <c r="AA91" s="415" t="s">
        <v>23</v>
      </c>
      <c r="AB91" s="415" t="s">
        <v>23</v>
      </c>
      <c r="AC91" s="415" t="s">
        <v>23</v>
      </c>
      <c r="AD91" s="415" t="s">
        <v>23</v>
      </c>
      <c r="AE91" s="66"/>
    </row>
    <row r="92" spans="2:31" ht="26.85" customHeight="1">
      <c r="B92" s="388" t="s">
        <v>145</v>
      </c>
      <c r="C92" s="386"/>
      <c r="D92" s="327" t="s">
        <v>25</v>
      </c>
      <c r="E92" s="327"/>
      <c r="F92" s="232">
        <v>9</v>
      </c>
      <c r="G92" s="232">
        <v>30</v>
      </c>
      <c r="H92" s="502" t="s">
        <v>23</v>
      </c>
      <c r="I92" s="232">
        <f t="shared" si="11"/>
        <v>39</v>
      </c>
      <c r="J92" s="415" t="s">
        <v>23</v>
      </c>
      <c r="K92" s="415" t="s">
        <v>23</v>
      </c>
      <c r="L92" s="415" t="s">
        <v>23</v>
      </c>
      <c r="M92" s="415" t="s">
        <v>23</v>
      </c>
      <c r="N92" s="415" t="s">
        <v>23</v>
      </c>
      <c r="O92" s="415" t="s">
        <v>23</v>
      </c>
      <c r="P92" s="415" t="s">
        <v>23</v>
      </c>
      <c r="Q92" s="415" t="s">
        <v>23</v>
      </c>
      <c r="R92" s="415" t="s">
        <v>23</v>
      </c>
      <c r="S92" s="415" t="s">
        <v>23</v>
      </c>
      <c r="T92" s="415" t="s">
        <v>23</v>
      </c>
      <c r="U92" s="415" t="s">
        <v>23</v>
      </c>
      <c r="V92" s="415" t="s">
        <v>23</v>
      </c>
      <c r="W92" s="415" t="s">
        <v>23</v>
      </c>
      <c r="X92" s="415" t="s">
        <v>23</v>
      </c>
      <c r="Y92" s="415" t="s">
        <v>23</v>
      </c>
      <c r="Z92" s="415" t="s">
        <v>23</v>
      </c>
      <c r="AA92" s="415" t="s">
        <v>23</v>
      </c>
      <c r="AB92" s="415" t="s">
        <v>23</v>
      </c>
      <c r="AC92" s="415" t="s">
        <v>23</v>
      </c>
      <c r="AD92" s="415" t="s">
        <v>23</v>
      </c>
      <c r="AE92" s="66"/>
    </row>
    <row r="93" spans="2:31" ht="26.85" customHeight="1">
      <c r="B93" s="388" t="s">
        <v>146</v>
      </c>
      <c r="C93" s="386"/>
      <c r="D93" s="327" t="s">
        <v>25</v>
      </c>
      <c r="E93" s="327"/>
      <c r="F93" s="502" t="s">
        <v>23</v>
      </c>
      <c r="G93" s="232">
        <v>2</v>
      </c>
      <c r="H93" s="502" t="s">
        <v>23</v>
      </c>
      <c r="I93" s="232">
        <f t="shared" si="11"/>
        <v>2</v>
      </c>
      <c r="J93" s="415" t="s">
        <v>23</v>
      </c>
      <c r="K93" s="415" t="s">
        <v>23</v>
      </c>
      <c r="L93" s="415" t="s">
        <v>23</v>
      </c>
      <c r="M93" s="415" t="s">
        <v>23</v>
      </c>
      <c r="N93" s="415" t="s">
        <v>23</v>
      </c>
      <c r="O93" s="415" t="s">
        <v>23</v>
      </c>
      <c r="P93" s="415" t="s">
        <v>23</v>
      </c>
      <c r="Q93" s="415" t="s">
        <v>23</v>
      </c>
      <c r="R93" s="415" t="s">
        <v>23</v>
      </c>
      <c r="S93" s="415" t="s">
        <v>23</v>
      </c>
      <c r="T93" s="415" t="s">
        <v>23</v>
      </c>
      <c r="U93" s="415" t="s">
        <v>23</v>
      </c>
      <c r="V93" s="415" t="s">
        <v>23</v>
      </c>
      <c r="W93" s="415" t="s">
        <v>23</v>
      </c>
      <c r="X93" s="415" t="s">
        <v>23</v>
      </c>
      <c r="Y93" s="415" t="s">
        <v>23</v>
      </c>
      <c r="Z93" s="415" t="s">
        <v>23</v>
      </c>
      <c r="AA93" s="415" t="s">
        <v>23</v>
      </c>
      <c r="AB93" s="415" t="s">
        <v>23</v>
      </c>
      <c r="AC93" s="415" t="s">
        <v>23</v>
      </c>
      <c r="AD93" s="415" t="s">
        <v>23</v>
      </c>
      <c r="AE93" s="66"/>
    </row>
    <row r="94" spans="2:31" ht="26.85" customHeight="1">
      <c r="B94" s="388" t="s">
        <v>114</v>
      </c>
      <c r="C94" s="386"/>
      <c r="D94" s="210" t="s">
        <v>25</v>
      </c>
      <c r="E94" s="327"/>
      <c r="F94" s="502" t="s">
        <v>23</v>
      </c>
      <c r="G94" s="502" t="s">
        <v>23</v>
      </c>
      <c r="H94" s="232">
        <v>2</v>
      </c>
      <c r="I94" s="232">
        <f>H94</f>
        <v>2</v>
      </c>
      <c r="J94" s="415" t="s">
        <v>23</v>
      </c>
      <c r="K94" s="415" t="s">
        <v>23</v>
      </c>
      <c r="L94" s="415" t="s">
        <v>23</v>
      </c>
      <c r="M94" s="415" t="s">
        <v>23</v>
      </c>
      <c r="N94" s="415" t="s">
        <v>23</v>
      </c>
      <c r="O94" s="415" t="s">
        <v>23</v>
      </c>
      <c r="P94" s="415" t="s">
        <v>23</v>
      </c>
      <c r="Q94" s="415" t="s">
        <v>23</v>
      </c>
      <c r="R94" s="415" t="s">
        <v>23</v>
      </c>
      <c r="S94" s="415" t="s">
        <v>23</v>
      </c>
      <c r="T94" s="415" t="s">
        <v>23</v>
      </c>
      <c r="U94" s="415" t="s">
        <v>23</v>
      </c>
      <c r="V94" s="415" t="s">
        <v>23</v>
      </c>
      <c r="W94" s="415" t="s">
        <v>23</v>
      </c>
      <c r="X94" s="415" t="s">
        <v>23</v>
      </c>
      <c r="Y94" s="415" t="s">
        <v>23</v>
      </c>
      <c r="Z94" s="415" t="s">
        <v>23</v>
      </c>
      <c r="AA94" s="415" t="s">
        <v>23</v>
      </c>
      <c r="AB94" s="415" t="s">
        <v>23</v>
      </c>
      <c r="AC94" s="415" t="s">
        <v>23</v>
      </c>
      <c r="AD94" s="415" t="s">
        <v>23</v>
      </c>
      <c r="AE94" s="66"/>
    </row>
    <row r="95" spans="2:31" ht="26.85" customHeight="1">
      <c r="B95" s="388" t="s">
        <v>103</v>
      </c>
      <c r="C95" s="390"/>
      <c r="D95" s="327" t="s">
        <v>25</v>
      </c>
      <c r="E95" s="327"/>
      <c r="F95" s="232">
        <f>SUM(F88:F93)</f>
        <v>143</v>
      </c>
      <c r="G95" s="232">
        <f>SUM(G88:G93)</f>
        <v>523</v>
      </c>
      <c r="H95" s="232">
        <f>H94</f>
        <v>2</v>
      </c>
      <c r="I95" s="232">
        <f>SUM(I88:I94)</f>
        <v>668</v>
      </c>
      <c r="J95" s="415" t="s">
        <v>23</v>
      </c>
      <c r="K95" s="415" t="s">
        <v>23</v>
      </c>
      <c r="L95" s="415" t="s">
        <v>23</v>
      </c>
      <c r="M95" s="415" t="s">
        <v>23</v>
      </c>
      <c r="N95" s="415" t="s">
        <v>23</v>
      </c>
      <c r="O95" s="415" t="s">
        <v>23</v>
      </c>
      <c r="P95" s="415" t="s">
        <v>23</v>
      </c>
      <c r="Q95" s="415" t="s">
        <v>23</v>
      </c>
      <c r="R95" s="415" t="s">
        <v>23</v>
      </c>
      <c r="S95" s="415" t="s">
        <v>23</v>
      </c>
      <c r="T95" s="415" t="s">
        <v>23</v>
      </c>
      <c r="U95" s="415" t="s">
        <v>23</v>
      </c>
      <c r="V95" s="415" t="s">
        <v>23</v>
      </c>
      <c r="W95" s="415" t="s">
        <v>23</v>
      </c>
      <c r="X95" s="415" t="s">
        <v>23</v>
      </c>
      <c r="Y95" s="415" t="s">
        <v>23</v>
      </c>
      <c r="Z95" s="415" t="s">
        <v>23</v>
      </c>
      <c r="AA95" s="415" t="s">
        <v>23</v>
      </c>
      <c r="AB95" s="415" t="s">
        <v>23</v>
      </c>
      <c r="AC95" s="415" t="s">
        <v>23</v>
      </c>
      <c r="AD95" s="415" t="s">
        <v>23</v>
      </c>
      <c r="AE95" s="66"/>
    </row>
    <row r="96" spans="2:31" ht="50.1" customHeight="1">
      <c r="B96" s="223"/>
      <c r="C96" s="210"/>
      <c r="D96" s="210"/>
      <c r="E96" s="210"/>
      <c r="F96" s="296"/>
      <c r="G96" s="296"/>
      <c r="H96" s="296"/>
      <c r="I96" s="296"/>
      <c r="J96" s="250"/>
      <c r="K96" s="250"/>
      <c r="L96" s="251"/>
      <c r="M96" s="217"/>
      <c r="N96" s="217"/>
      <c r="O96" s="217"/>
      <c r="P96" s="236"/>
      <c r="Q96" s="236"/>
      <c r="R96" s="236"/>
      <c r="S96" s="236"/>
      <c r="T96" s="236"/>
      <c r="U96" s="236"/>
      <c r="V96" s="236"/>
      <c r="W96" s="236"/>
      <c r="X96" s="236"/>
      <c r="Y96" s="236"/>
      <c r="Z96" s="236"/>
      <c r="AA96" s="236"/>
      <c r="AB96" s="236"/>
      <c r="AC96" s="236"/>
      <c r="AD96" s="236"/>
      <c r="AE96" s="66"/>
    </row>
    <row r="97" spans="2:31" ht="26.85" customHeight="1">
      <c r="B97" s="6" t="s">
        <v>147</v>
      </c>
      <c r="C97" s="6"/>
      <c r="D97" s="7" t="s">
        <v>10</v>
      </c>
      <c r="E97" s="7"/>
      <c r="F97" s="840" t="s">
        <v>11</v>
      </c>
      <c r="G97" s="840"/>
      <c r="H97" s="840"/>
      <c r="I97" s="840"/>
      <c r="J97" s="831" t="s">
        <v>12</v>
      </c>
      <c r="K97" s="831"/>
      <c r="L97" s="831"/>
      <c r="M97" s="831" t="s">
        <v>13</v>
      </c>
      <c r="N97" s="831"/>
      <c r="O97" s="831"/>
      <c r="P97" s="831" t="s">
        <v>14</v>
      </c>
      <c r="Q97" s="831"/>
      <c r="R97" s="831"/>
      <c r="S97" s="831" t="s">
        <v>15</v>
      </c>
      <c r="T97" s="831"/>
      <c r="U97" s="831"/>
      <c r="V97" s="831" t="s">
        <v>16</v>
      </c>
      <c r="W97" s="831"/>
      <c r="X97" s="831"/>
      <c r="Y97" s="831" t="s">
        <v>17</v>
      </c>
      <c r="Z97" s="831"/>
      <c r="AA97" s="831"/>
      <c r="AB97" s="831" t="s">
        <v>18</v>
      </c>
      <c r="AC97" s="831"/>
      <c r="AD97" s="831"/>
      <c r="AE97" s="66"/>
    </row>
    <row r="98" spans="2:31" ht="26.85" customHeight="1">
      <c r="B98" s="263" t="s">
        <v>139</v>
      </c>
      <c r="C98" s="229"/>
      <c r="D98" s="229"/>
      <c r="E98" s="229"/>
      <c r="F98" s="212" t="s">
        <v>100</v>
      </c>
      <c r="G98" s="212" t="s">
        <v>101</v>
      </c>
      <c r="H98" s="602" t="s">
        <v>102</v>
      </c>
      <c r="I98" s="212" t="s">
        <v>103</v>
      </c>
      <c r="J98" s="857"/>
      <c r="K98" s="857"/>
      <c r="L98" s="857"/>
      <c r="M98" s="857"/>
      <c r="N98" s="857"/>
      <c r="O98" s="857"/>
      <c r="P98" s="857"/>
      <c r="Q98" s="857"/>
      <c r="R98" s="857"/>
      <c r="S98" s="857"/>
      <c r="T98" s="857"/>
      <c r="U98" s="857"/>
      <c r="V98" s="857"/>
      <c r="W98" s="857"/>
      <c r="X98" s="857"/>
      <c r="Y98" s="857"/>
      <c r="Z98" s="857"/>
      <c r="AA98" s="857"/>
      <c r="AB98" s="857"/>
      <c r="AC98" s="857"/>
      <c r="AD98" s="857"/>
      <c r="AE98" s="66"/>
    </row>
    <row r="99" spans="2:31" ht="26.85" customHeight="1">
      <c r="B99" s="388" t="s">
        <v>109</v>
      </c>
      <c r="C99" s="386"/>
      <c r="D99" s="327" t="s">
        <v>25</v>
      </c>
      <c r="E99" s="327"/>
      <c r="F99" s="502" t="s">
        <v>23</v>
      </c>
      <c r="G99" s="561">
        <v>1</v>
      </c>
      <c r="H99" s="502" t="s">
        <v>23</v>
      </c>
      <c r="I99" s="232">
        <f>SUM(F99:G99)</f>
        <v>1</v>
      </c>
      <c r="J99" s="829" t="s">
        <v>23</v>
      </c>
      <c r="K99" s="829"/>
      <c r="L99" s="829"/>
      <c r="M99" s="829" t="s">
        <v>23</v>
      </c>
      <c r="N99" s="829"/>
      <c r="O99" s="829"/>
      <c r="P99" s="829" t="s">
        <v>23</v>
      </c>
      <c r="Q99" s="829"/>
      <c r="R99" s="829"/>
      <c r="S99" s="829" t="s">
        <v>23</v>
      </c>
      <c r="T99" s="829"/>
      <c r="U99" s="829"/>
      <c r="V99" s="829" t="s">
        <v>23</v>
      </c>
      <c r="W99" s="829"/>
      <c r="X99" s="829"/>
      <c r="Y99" s="829" t="s">
        <v>23</v>
      </c>
      <c r="Z99" s="829"/>
      <c r="AA99" s="829"/>
      <c r="AB99" s="829" t="s">
        <v>23</v>
      </c>
      <c r="AC99" s="829"/>
      <c r="AD99" s="829"/>
      <c r="AE99" s="66"/>
    </row>
    <row r="100" spans="2:31" ht="26.85" customHeight="1">
      <c r="B100" s="388" t="s">
        <v>110</v>
      </c>
      <c r="C100" s="386"/>
      <c r="D100" s="327" t="s">
        <v>25</v>
      </c>
      <c r="E100" s="327"/>
      <c r="F100" s="561">
        <v>4</v>
      </c>
      <c r="G100" s="561">
        <v>12</v>
      </c>
      <c r="H100" s="502" t="s">
        <v>23</v>
      </c>
      <c r="I100" s="232">
        <f t="shared" ref="I100:I101" si="12">SUM(F100:G100)</f>
        <v>16</v>
      </c>
      <c r="J100" s="829" t="s">
        <v>23</v>
      </c>
      <c r="K100" s="829"/>
      <c r="L100" s="829"/>
      <c r="M100" s="829" t="s">
        <v>23</v>
      </c>
      <c r="N100" s="829"/>
      <c r="O100" s="829"/>
      <c r="P100" s="829" t="s">
        <v>23</v>
      </c>
      <c r="Q100" s="829"/>
      <c r="R100" s="829"/>
      <c r="S100" s="829" t="s">
        <v>23</v>
      </c>
      <c r="T100" s="829"/>
      <c r="U100" s="829"/>
      <c r="V100" s="829" t="s">
        <v>23</v>
      </c>
      <c r="W100" s="829"/>
      <c r="X100" s="829"/>
      <c r="Y100" s="829" t="s">
        <v>23</v>
      </c>
      <c r="Z100" s="829"/>
      <c r="AA100" s="829"/>
      <c r="AB100" s="829" t="s">
        <v>23</v>
      </c>
      <c r="AC100" s="829"/>
      <c r="AD100" s="829"/>
      <c r="AE100" s="66"/>
    </row>
    <row r="101" spans="2:31" ht="26.85" customHeight="1">
      <c r="B101" s="388" t="s">
        <v>111</v>
      </c>
      <c r="C101" s="386"/>
      <c r="D101" s="327" t="s">
        <v>25</v>
      </c>
      <c r="E101" s="327"/>
      <c r="F101" s="502" t="s">
        <v>23</v>
      </c>
      <c r="G101" s="561">
        <v>1</v>
      </c>
      <c r="H101" s="502" t="s">
        <v>23</v>
      </c>
      <c r="I101" s="232">
        <f t="shared" si="12"/>
        <v>1</v>
      </c>
      <c r="J101" s="829" t="s">
        <v>23</v>
      </c>
      <c r="K101" s="829"/>
      <c r="L101" s="829"/>
      <c r="M101" s="829" t="s">
        <v>23</v>
      </c>
      <c r="N101" s="829"/>
      <c r="O101" s="829"/>
      <c r="P101" s="829" t="s">
        <v>23</v>
      </c>
      <c r="Q101" s="829"/>
      <c r="R101" s="829"/>
      <c r="S101" s="829" t="s">
        <v>23</v>
      </c>
      <c r="T101" s="829"/>
      <c r="U101" s="829"/>
      <c r="V101" s="829" t="s">
        <v>23</v>
      </c>
      <c r="W101" s="829"/>
      <c r="X101" s="829"/>
      <c r="Y101" s="829" t="s">
        <v>23</v>
      </c>
      <c r="Z101" s="829"/>
      <c r="AA101" s="829"/>
      <c r="AB101" s="829" t="s">
        <v>23</v>
      </c>
      <c r="AC101" s="829"/>
      <c r="AD101" s="829"/>
      <c r="AE101" s="66"/>
    </row>
    <row r="102" spans="2:31" ht="26.85" customHeight="1">
      <c r="B102" s="388" t="s">
        <v>114</v>
      </c>
      <c r="C102" s="386"/>
      <c r="D102" s="210" t="s">
        <v>25</v>
      </c>
      <c r="E102" s="210"/>
      <c r="F102" s="502" t="s">
        <v>23</v>
      </c>
      <c r="G102" s="502" t="s">
        <v>23</v>
      </c>
      <c r="H102" s="502" t="s">
        <v>23</v>
      </c>
      <c r="I102" s="232" t="str">
        <f>H102</f>
        <v>-</v>
      </c>
      <c r="J102" s="829" t="s">
        <v>23</v>
      </c>
      <c r="K102" s="829"/>
      <c r="L102" s="829"/>
      <c r="M102" s="829" t="s">
        <v>23</v>
      </c>
      <c r="N102" s="829"/>
      <c r="O102" s="829"/>
      <c r="P102" s="829" t="s">
        <v>23</v>
      </c>
      <c r="Q102" s="829"/>
      <c r="R102" s="829"/>
      <c r="S102" s="829" t="s">
        <v>23</v>
      </c>
      <c r="T102" s="829"/>
      <c r="U102" s="829"/>
      <c r="V102" s="829" t="s">
        <v>23</v>
      </c>
      <c r="W102" s="829"/>
      <c r="X102" s="829"/>
      <c r="Y102" s="829" t="s">
        <v>23</v>
      </c>
      <c r="Z102" s="829"/>
      <c r="AA102" s="829"/>
      <c r="AB102" s="829" t="s">
        <v>23</v>
      </c>
      <c r="AC102" s="829"/>
      <c r="AD102" s="829"/>
      <c r="AE102" s="66"/>
    </row>
    <row r="103" spans="2:31" ht="26.85" customHeight="1">
      <c r="B103" s="388" t="s">
        <v>103</v>
      </c>
      <c r="C103" s="390"/>
      <c r="D103" s="327" t="s">
        <v>25</v>
      </c>
      <c r="E103" s="327"/>
      <c r="F103" s="504">
        <f>SUM(F99:F102)</f>
        <v>4</v>
      </c>
      <c r="G103" s="232">
        <f>SUM(G99:G102)</f>
        <v>14</v>
      </c>
      <c r="H103" s="232">
        <f>SUM(H99:H102)</f>
        <v>0</v>
      </c>
      <c r="I103" s="232">
        <f>SUM(I99:I102)</f>
        <v>18</v>
      </c>
      <c r="J103" s="829" t="s">
        <v>23</v>
      </c>
      <c r="K103" s="829"/>
      <c r="L103" s="829"/>
      <c r="M103" s="829" t="s">
        <v>23</v>
      </c>
      <c r="N103" s="829"/>
      <c r="O103" s="829"/>
      <c r="P103" s="829" t="s">
        <v>23</v>
      </c>
      <c r="Q103" s="829"/>
      <c r="R103" s="829"/>
      <c r="S103" s="829" t="s">
        <v>23</v>
      </c>
      <c r="T103" s="829"/>
      <c r="U103" s="829"/>
      <c r="V103" s="829" t="s">
        <v>23</v>
      </c>
      <c r="W103" s="829"/>
      <c r="X103" s="829"/>
      <c r="Y103" s="829" t="s">
        <v>23</v>
      </c>
      <c r="Z103" s="829"/>
      <c r="AA103" s="829"/>
      <c r="AB103" s="829" t="s">
        <v>23</v>
      </c>
      <c r="AC103" s="829"/>
      <c r="AD103" s="829"/>
      <c r="AE103" s="66"/>
    </row>
    <row r="104" spans="2:31" ht="26.85" customHeight="1">
      <c r="B104" s="263" t="s">
        <v>140</v>
      </c>
      <c r="C104" s="229"/>
      <c r="D104" s="327"/>
      <c r="E104" s="327"/>
      <c r="F104" s="504"/>
      <c r="G104" s="232"/>
      <c r="H104" s="232"/>
      <c r="I104" s="232"/>
      <c r="J104" s="829"/>
      <c r="K104" s="829"/>
      <c r="L104" s="829"/>
      <c r="M104" s="829"/>
      <c r="N104" s="829"/>
      <c r="O104" s="829"/>
      <c r="P104" s="829"/>
      <c r="Q104" s="829"/>
      <c r="R104" s="829"/>
      <c r="S104" s="829"/>
      <c r="T104" s="829"/>
      <c r="U104" s="829"/>
      <c r="V104" s="829"/>
      <c r="W104" s="829"/>
      <c r="X104" s="829"/>
      <c r="Y104" s="829"/>
      <c r="Z104" s="829"/>
      <c r="AA104" s="829"/>
      <c r="AB104" s="829"/>
      <c r="AC104" s="829"/>
      <c r="AD104" s="829"/>
      <c r="AE104" s="66"/>
    </row>
    <row r="105" spans="2:31" ht="26.85" customHeight="1">
      <c r="B105" s="388" t="s">
        <v>141</v>
      </c>
      <c r="C105" s="386"/>
      <c r="D105" s="327" t="s">
        <v>25</v>
      </c>
      <c r="E105" s="327"/>
      <c r="F105" s="502" t="s">
        <v>23</v>
      </c>
      <c r="G105" s="502" t="s">
        <v>23</v>
      </c>
      <c r="H105" s="502" t="s">
        <v>23</v>
      </c>
      <c r="I105" s="232">
        <f>SUM(F105:G105)</f>
        <v>0</v>
      </c>
      <c r="J105" s="829" t="s">
        <v>23</v>
      </c>
      <c r="K105" s="829"/>
      <c r="L105" s="829"/>
      <c r="M105" s="829" t="s">
        <v>23</v>
      </c>
      <c r="N105" s="829"/>
      <c r="O105" s="829"/>
      <c r="P105" s="829" t="s">
        <v>23</v>
      </c>
      <c r="Q105" s="829"/>
      <c r="R105" s="829"/>
      <c r="S105" s="829" t="s">
        <v>23</v>
      </c>
      <c r="T105" s="829"/>
      <c r="U105" s="829"/>
      <c r="V105" s="829" t="s">
        <v>23</v>
      </c>
      <c r="W105" s="829"/>
      <c r="X105" s="829"/>
      <c r="Y105" s="829" t="s">
        <v>23</v>
      </c>
      <c r="Z105" s="829"/>
      <c r="AA105" s="829"/>
      <c r="AB105" s="829" t="s">
        <v>23</v>
      </c>
      <c r="AC105" s="829"/>
      <c r="AD105" s="829"/>
      <c r="AE105" s="66"/>
    </row>
    <row r="106" spans="2:31" ht="26.85" customHeight="1">
      <c r="B106" s="388" t="s">
        <v>142</v>
      </c>
      <c r="C106" s="386"/>
      <c r="D106" s="327" t="s">
        <v>25</v>
      </c>
      <c r="E106" s="327"/>
      <c r="F106" s="502" t="s">
        <v>23</v>
      </c>
      <c r="G106" s="561">
        <v>1</v>
      </c>
      <c r="H106" s="502" t="s">
        <v>23</v>
      </c>
      <c r="I106" s="232">
        <f t="shared" ref="I106:I112" si="13">SUM(F106:G106)</f>
        <v>1</v>
      </c>
      <c r="J106" s="829" t="s">
        <v>23</v>
      </c>
      <c r="K106" s="829"/>
      <c r="L106" s="829"/>
      <c r="M106" s="829" t="s">
        <v>23</v>
      </c>
      <c r="N106" s="829"/>
      <c r="O106" s="829"/>
      <c r="P106" s="829" t="s">
        <v>23</v>
      </c>
      <c r="Q106" s="829"/>
      <c r="R106" s="829"/>
      <c r="S106" s="829" t="s">
        <v>23</v>
      </c>
      <c r="T106" s="829"/>
      <c r="U106" s="829"/>
      <c r="V106" s="829" t="s">
        <v>23</v>
      </c>
      <c r="W106" s="829"/>
      <c r="X106" s="829"/>
      <c r="Y106" s="829" t="s">
        <v>23</v>
      </c>
      <c r="Z106" s="829"/>
      <c r="AA106" s="829"/>
      <c r="AB106" s="829" t="s">
        <v>23</v>
      </c>
      <c r="AC106" s="829"/>
      <c r="AD106" s="829"/>
      <c r="AE106" s="66"/>
    </row>
    <row r="107" spans="2:31" ht="26.85" customHeight="1">
      <c r="B107" s="388" t="s">
        <v>143</v>
      </c>
      <c r="C107" s="386"/>
      <c r="D107" s="327" t="s">
        <v>25</v>
      </c>
      <c r="E107" s="327"/>
      <c r="F107" s="502" t="s">
        <v>23</v>
      </c>
      <c r="G107" s="561">
        <v>3</v>
      </c>
      <c r="H107" s="502" t="s">
        <v>23</v>
      </c>
      <c r="I107" s="232">
        <f t="shared" si="13"/>
        <v>3</v>
      </c>
      <c r="J107" s="829" t="s">
        <v>23</v>
      </c>
      <c r="K107" s="829"/>
      <c r="L107" s="829"/>
      <c r="M107" s="829" t="s">
        <v>23</v>
      </c>
      <c r="N107" s="829"/>
      <c r="O107" s="829"/>
      <c r="P107" s="829" t="s">
        <v>23</v>
      </c>
      <c r="Q107" s="829"/>
      <c r="R107" s="829"/>
      <c r="S107" s="829" t="s">
        <v>23</v>
      </c>
      <c r="T107" s="829"/>
      <c r="U107" s="829"/>
      <c r="V107" s="829" t="s">
        <v>23</v>
      </c>
      <c r="W107" s="829"/>
      <c r="X107" s="829"/>
      <c r="Y107" s="829" t="s">
        <v>23</v>
      </c>
      <c r="Z107" s="829"/>
      <c r="AA107" s="829"/>
      <c r="AB107" s="829" t="s">
        <v>23</v>
      </c>
      <c r="AC107" s="829"/>
      <c r="AD107" s="829"/>
      <c r="AE107" s="66"/>
    </row>
    <row r="108" spans="2:31" ht="26.85" customHeight="1">
      <c r="B108" s="388" t="s">
        <v>144</v>
      </c>
      <c r="C108" s="386"/>
      <c r="D108" s="327" t="s">
        <v>25</v>
      </c>
      <c r="E108" s="327"/>
      <c r="F108" s="561">
        <v>1</v>
      </c>
      <c r="G108" s="561">
        <v>6</v>
      </c>
      <c r="H108" s="502" t="s">
        <v>23</v>
      </c>
      <c r="I108" s="232">
        <f t="shared" si="13"/>
        <v>7</v>
      </c>
      <c r="J108" s="829" t="s">
        <v>23</v>
      </c>
      <c r="K108" s="829"/>
      <c r="L108" s="829"/>
      <c r="M108" s="829" t="s">
        <v>23</v>
      </c>
      <c r="N108" s="829"/>
      <c r="O108" s="829"/>
      <c r="P108" s="829" t="s">
        <v>23</v>
      </c>
      <c r="Q108" s="829"/>
      <c r="R108" s="829"/>
      <c r="S108" s="829" t="s">
        <v>23</v>
      </c>
      <c r="T108" s="829"/>
      <c r="U108" s="829"/>
      <c r="V108" s="829" t="s">
        <v>23</v>
      </c>
      <c r="W108" s="829"/>
      <c r="X108" s="829"/>
      <c r="Y108" s="829" t="s">
        <v>23</v>
      </c>
      <c r="Z108" s="829"/>
      <c r="AA108" s="829"/>
      <c r="AB108" s="829" t="s">
        <v>23</v>
      </c>
      <c r="AC108" s="829"/>
      <c r="AD108" s="829"/>
      <c r="AE108" s="66"/>
    </row>
    <row r="109" spans="2:31" ht="26.85" customHeight="1">
      <c r="B109" s="388" t="s">
        <v>145</v>
      </c>
      <c r="C109" s="386"/>
      <c r="D109" s="327" t="s">
        <v>25</v>
      </c>
      <c r="E109" s="327"/>
      <c r="F109" s="561">
        <v>3</v>
      </c>
      <c r="G109" s="561">
        <v>2</v>
      </c>
      <c r="H109" s="502" t="s">
        <v>23</v>
      </c>
      <c r="I109" s="232">
        <f t="shared" si="13"/>
        <v>5</v>
      </c>
      <c r="J109" s="829" t="s">
        <v>23</v>
      </c>
      <c r="K109" s="829"/>
      <c r="L109" s="829"/>
      <c r="M109" s="829" t="s">
        <v>23</v>
      </c>
      <c r="N109" s="829"/>
      <c r="O109" s="829"/>
      <c r="P109" s="829" t="s">
        <v>23</v>
      </c>
      <c r="Q109" s="829"/>
      <c r="R109" s="829"/>
      <c r="S109" s="829" t="s">
        <v>23</v>
      </c>
      <c r="T109" s="829"/>
      <c r="U109" s="829"/>
      <c r="V109" s="829" t="s">
        <v>23</v>
      </c>
      <c r="W109" s="829"/>
      <c r="X109" s="829"/>
      <c r="Y109" s="829" t="s">
        <v>23</v>
      </c>
      <c r="Z109" s="829"/>
      <c r="AA109" s="829"/>
      <c r="AB109" s="829" t="s">
        <v>23</v>
      </c>
      <c r="AC109" s="829"/>
      <c r="AD109" s="829"/>
      <c r="AE109" s="66"/>
    </row>
    <row r="110" spans="2:31" ht="26.85" customHeight="1">
      <c r="B110" s="388" t="s">
        <v>146</v>
      </c>
      <c r="C110" s="386"/>
      <c r="D110" s="327" t="s">
        <v>25</v>
      </c>
      <c r="E110" s="327"/>
      <c r="F110" s="502" t="s">
        <v>23</v>
      </c>
      <c r="G110" s="561">
        <v>2</v>
      </c>
      <c r="H110" s="502" t="s">
        <v>23</v>
      </c>
      <c r="I110" s="232">
        <f t="shared" si="13"/>
        <v>2</v>
      </c>
      <c r="J110" s="829" t="s">
        <v>23</v>
      </c>
      <c r="K110" s="829"/>
      <c r="L110" s="829"/>
      <c r="M110" s="829" t="s">
        <v>23</v>
      </c>
      <c r="N110" s="829"/>
      <c r="O110" s="829"/>
      <c r="P110" s="829" t="s">
        <v>23</v>
      </c>
      <c r="Q110" s="829"/>
      <c r="R110" s="829"/>
      <c r="S110" s="829" t="s">
        <v>23</v>
      </c>
      <c r="T110" s="829"/>
      <c r="U110" s="829"/>
      <c r="V110" s="829" t="s">
        <v>23</v>
      </c>
      <c r="W110" s="829"/>
      <c r="X110" s="829"/>
      <c r="Y110" s="829" t="s">
        <v>23</v>
      </c>
      <c r="Z110" s="829"/>
      <c r="AA110" s="829"/>
      <c r="AB110" s="829" t="s">
        <v>23</v>
      </c>
      <c r="AC110" s="829"/>
      <c r="AD110" s="829"/>
      <c r="AE110" s="66"/>
    </row>
    <row r="111" spans="2:31" ht="26.85" customHeight="1">
      <c r="B111" s="388" t="s">
        <v>114</v>
      </c>
      <c r="C111" s="386"/>
      <c r="D111" s="210" t="s">
        <v>25</v>
      </c>
      <c r="E111" s="327"/>
      <c r="F111" s="502" t="s">
        <v>23</v>
      </c>
      <c r="G111" s="502" t="s">
        <v>23</v>
      </c>
      <c r="H111" s="502" t="s">
        <v>23</v>
      </c>
      <c r="I111" s="502" t="s">
        <v>23</v>
      </c>
      <c r="J111" s="221"/>
      <c r="K111" s="221"/>
      <c r="L111" s="221" t="s">
        <v>23</v>
      </c>
      <c r="M111" s="221"/>
      <c r="N111" s="221"/>
      <c r="O111" s="221" t="s">
        <v>23</v>
      </c>
      <c r="P111" s="221"/>
      <c r="Q111" s="221"/>
      <c r="R111" s="221" t="s">
        <v>23</v>
      </c>
      <c r="S111" s="221"/>
      <c r="T111" s="221"/>
      <c r="U111" s="221" t="s">
        <v>23</v>
      </c>
      <c r="V111" s="221"/>
      <c r="W111" s="221"/>
      <c r="X111" s="221" t="s">
        <v>23</v>
      </c>
      <c r="Y111" s="221"/>
      <c r="Z111" s="221"/>
      <c r="AA111" s="221" t="s">
        <v>23</v>
      </c>
      <c r="AB111" s="221"/>
      <c r="AC111" s="221"/>
      <c r="AD111" s="221" t="s">
        <v>23</v>
      </c>
      <c r="AE111" s="66"/>
    </row>
    <row r="112" spans="2:31" ht="26.85" customHeight="1">
      <c r="B112" s="388" t="s">
        <v>103</v>
      </c>
      <c r="C112" s="390"/>
      <c r="D112" s="327" t="s">
        <v>25</v>
      </c>
      <c r="E112" s="327"/>
      <c r="F112" s="302">
        <f>SUM(F105:F110)</f>
        <v>4</v>
      </c>
      <c r="G112" s="302">
        <f>SUM(G105:G110)</f>
        <v>14</v>
      </c>
      <c r="H112" s="302">
        <f>SUM(H105:H110)</f>
        <v>0</v>
      </c>
      <c r="I112" s="232">
        <f t="shared" si="13"/>
        <v>18</v>
      </c>
      <c r="J112" s="829">
        <v>7</v>
      </c>
      <c r="K112" s="829"/>
      <c r="L112" s="829"/>
      <c r="M112" s="829">
        <v>10</v>
      </c>
      <c r="N112" s="829"/>
      <c r="O112" s="829"/>
      <c r="P112" s="829">
        <v>187</v>
      </c>
      <c r="Q112" s="829"/>
      <c r="R112" s="829"/>
      <c r="S112" s="829">
        <v>449</v>
      </c>
      <c r="T112" s="829"/>
      <c r="U112" s="829"/>
      <c r="V112" s="829">
        <v>209</v>
      </c>
      <c r="W112" s="829"/>
      <c r="X112" s="829"/>
      <c r="Y112" s="829">
        <v>282</v>
      </c>
      <c r="Z112" s="829"/>
      <c r="AA112" s="829"/>
      <c r="AB112" s="829">
        <v>239</v>
      </c>
      <c r="AC112" s="829"/>
      <c r="AD112" s="829"/>
      <c r="AE112" s="66"/>
    </row>
    <row r="113" spans="2:31" ht="50.1" customHeight="1">
      <c r="B113" s="223"/>
      <c r="C113" s="210"/>
      <c r="D113" s="210"/>
      <c r="E113" s="210"/>
      <c r="F113" s="296"/>
      <c r="G113" s="296"/>
      <c r="H113" s="296"/>
      <c r="I113" s="296"/>
      <c r="J113" s="250"/>
      <c r="K113" s="250"/>
      <c r="L113" s="251"/>
      <c r="M113" s="217"/>
      <c r="N113" s="217"/>
      <c r="O113" s="217"/>
      <c r="P113" s="236"/>
      <c r="Q113" s="236"/>
      <c r="R113" s="236"/>
      <c r="S113" s="236"/>
      <c r="T113" s="236"/>
      <c r="U113" s="236"/>
      <c r="V113" s="236"/>
      <c r="W113" s="236"/>
      <c r="X113" s="236"/>
      <c r="Y113" s="236"/>
      <c r="Z113" s="236"/>
      <c r="AA113" s="236"/>
      <c r="AB113" s="236"/>
      <c r="AC113" s="236"/>
      <c r="AD113" s="236"/>
      <c r="AE113" s="66"/>
    </row>
    <row r="114" spans="2:31" ht="26.85" customHeight="1">
      <c r="B114" s="6" t="s">
        <v>148</v>
      </c>
      <c r="C114" s="346"/>
      <c r="D114" s="7" t="s">
        <v>10</v>
      </c>
      <c r="E114" s="7"/>
      <c r="F114" s="840" t="s">
        <v>11</v>
      </c>
      <c r="G114" s="840"/>
      <c r="H114" s="840"/>
      <c r="I114" s="840"/>
      <c r="J114" s="831" t="s">
        <v>12</v>
      </c>
      <c r="K114" s="831"/>
      <c r="L114" s="831"/>
      <c r="M114" s="831" t="s">
        <v>13</v>
      </c>
      <c r="N114" s="831"/>
      <c r="O114" s="831"/>
      <c r="P114" s="831" t="s">
        <v>14</v>
      </c>
      <c r="Q114" s="831"/>
      <c r="R114" s="831"/>
      <c r="S114" s="831" t="s">
        <v>15</v>
      </c>
      <c r="T114" s="831"/>
      <c r="U114" s="831"/>
      <c r="V114" s="831" t="s">
        <v>16</v>
      </c>
      <c r="W114" s="831"/>
      <c r="X114" s="831"/>
      <c r="Y114" s="831" t="s">
        <v>17</v>
      </c>
      <c r="Z114" s="831"/>
      <c r="AA114" s="831"/>
      <c r="AB114" s="831" t="s">
        <v>18</v>
      </c>
      <c r="AC114" s="831"/>
      <c r="AD114" s="831"/>
      <c r="AE114" s="66"/>
    </row>
    <row r="115" spans="2:31" ht="26.85" customHeight="1">
      <c r="B115" s="263" t="s">
        <v>139</v>
      </c>
      <c r="C115" s="229"/>
      <c r="D115" s="229"/>
      <c r="E115" s="229"/>
      <c r="F115" s="212" t="s">
        <v>100</v>
      </c>
      <c r="G115" s="212" t="s">
        <v>101</v>
      </c>
      <c r="H115" s="602" t="s">
        <v>102</v>
      </c>
      <c r="I115" s="212" t="s">
        <v>103</v>
      </c>
      <c r="J115" s="857"/>
      <c r="K115" s="857"/>
      <c r="L115" s="857"/>
      <c r="M115" s="857"/>
      <c r="N115" s="857"/>
      <c r="O115" s="857"/>
      <c r="P115" s="857"/>
      <c r="Q115" s="857"/>
      <c r="R115" s="857"/>
      <c r="S115" s="857"/>
      <c r="T115" s="857"/>
      <c r="U115" s="857"/>
      <c r="V115" s="857"/>
      <c r="W115" s="857"/>
      <c r="X115" s="857"/>
      <c r="Y115" s="857"/>
      <c r="Z115" s="857"/>
      <c r="AA115" s="857"/>
      <c r="AB115" s="857"/>
      <c r="AC115" s="857"/>
      <c r="AD115" s="857"/>
      <c r="AE115" s="66"/>
    </row>
    <row r="116" spans="2:31" ht="26.85" customHeight="1">
      <c r="B116" s="388" t="s">
        <v>109</v>
      </c>
      <c r="C116" s="386"/>
      <c r="D116" s="327" t="s">
        <v>25</v>
      </c>
      <c r="E116" s="327"/>
      <c r="F116" s="232">
        <v>1</v>
      </c>
      <c r="G116" s="232">
        <v>25</v>
      </c>
      <c r="H116" s="502" t="s">
        <v>23</v>
      </c>
      <c r="I116" s="232">
        <f>SUM(F116:G116)</f>
        <v>26</v>
      </c>
      <c r="J116" s="829" t="s">
        <v>23</v>
      </c>
      <c r="K116" s="829"/>
      <c r="L116" s="829"/>
      <c r="M116" s="829" t="s">
        <v>23</v>
      </c>
      <c r="N116" s="829"/>
      <c r="O116" s="829"/>
      <c r="P116" s="829" t="s">
        <v>23</v>
      </c>
      <c r="Q116" s="829"/>
      <c r="R116" s="829"/>
      <c r="S116" s="829" t="s">
        <v>23</v>
      </c>
      <c r="T116" s="829"/>
      <c r="U116" s="829"/>
      <c r="V116" s="829" t="s">
        <v>23</v>
      </c>
      <c r="W116" s="829"/>
      <c r="X116" s="829"/>
      <c r="Y116" s="829" t="s">
        <v>23</v>
      </c>
      <c r="Z116" s="829"/>
      <c r="AA116" s="829"/>
      <c r="AB116" s="829" t="s">
        <v>23</v>
      </c>
      <c r="AC116" s="829"/>
      <c r="AD116" s="829"/>
      <c r="AE116" s="66"/>
    </row>
    <row r="117" spans="2:31" ht="26.85" customHeight="1">
      <c r="B117" s="388" t="s">
        <v>110</v>
      </c>
      <c r="C117" s="386"/>
      <c r="D117" s="327" t="s">
        <v>25</v>
      </c>
      <c r="E117" s="327"/>
      <c r="F117" s="232">
        <v>20</v>
      </c>
      <c r="G117" s="232">
        <v>58</v>
      </c>
      <c r="H117" s="502" t="s">
        <v>23</v>
      </c>
      <c r="I117" s="232">
        <f t="shared" ref="I117:I118" si="14">SUM(F117:G117)</f>
        <v>78</v>
      </c>
      <c r="J117" s="829" t="s">
        <v>23</v>
      </c>
      <c r="K117" s="829"/>
      <c r="L117" s="829"/>
      <c r="M117" s="829" t="s">
        <v>23</v>
      </c>
      <c r="N117" s="829"/>
      <c r="O117" s="829"/>
      <c r="P117" s="829" t="s">
        <v>23</v>
      </c>
      <c r="Q117" s="829"/>
      <c r="R117" s="829"/>
      <c r="S117" s="829" t="s">
        <v>23</v>
      </c>
      <c r="T117" s="829"/>
      <c r="U117" s="829"/>
      <c r="V117" s="829" t="s">
        <v>23</v>
      </c>
      <c r="W117" s="829"/>
      <c r="X117" s="829"/>
      <c r="Y117" s="829" t="s">
        <v>23</v>
      </c>
      <c r="Z117" s="829"/>
      <c r="AA117" s="829"/>
      <c r="AB117" s="829" t="s">
        <v>23</v>
      </c>
      <c r="AC117" s="829"/>
      <c r="AD117" s="829"/>
      <c r="AE117" s="66"/>
    </row>
    <row r="118" spans="2:31" ht="26.85" customHeight="1">
      <c r="B118" s="388" t="s">
        <v>111</v>
      </c>
      <c r="C118" s="386"/>
      <c r="D118" s="327" t="s">
        <v>25</v>
      </c>
      <c r="E118" s="327"/>
      <c r="F118" s="502" t="s">
        <v>23</v>
      </c>
      <c r="G118" s="502" t="s">
        <v>23</v>
      </c>
      <c r="H118" s="502" t="s">
        <v>23</v>
      </c>
      <c r="I118" s="232">
        <f t="shared" si="14"/>
        <v>0</v>
      </c>
      <c r="J118" s="829" t="s">
        <v>23</v>
      </c>
      <c r="K118" s="829"/>
      <c r="L118" s="829"/>
      <c r="M118" s="829" t="s">
        <v>23</v>
      </c>
      <c r="N118" s="829"/>
      <c r="O118" s="829"/>
      <c r="P118" s="829" t="s">
        <v>23</v>
      </c>
      <c r="Q118" s="829"/>
      <c r="R118" s="829"/>
      <c r="S118" s="829" t="s">
        <v>23</v>
      </c>
      <c r="T118" s="829"/>
      <c r="U118" s="829"/>
      <c r="V118" s="829" t="s">
        <v>23</v>
      </c>
      <c r="W118" s="829"/>
      <c r="X118" s="829"/>
      <c r="Y118" s="829" t="s">
        <v>23</v>
      </c>
      <c r="Z118" s="829"/>
      <c r="AA118" s="829"/>
      <c r="AB118" s="829" t="s">
        <v>23</v>
      </c>
      <c r="AC118" s="829"/>
      <c r="AD118" s="829"/>
      <c r="AE118" s="66"/>
    </row>
    <row r="119" spans="2:31" ht="26.85" customHeight="1">
      <c r="B119" s="388" t="s">
        <v>114</v>
      </c>
      <c r="C119" s="386"/>
      <c r="D119" s="210" t="s">
        <v>25</v>
      </c>
      <c r="E119" s="210"/>
      <c r="F119" s="502" t="s">
        <v>23</v>
      </c>
      <c r="G119" s="502" t="s">
        <v>23</v>
      </c>
      <c r="H119" s="561" t="s">
        <v>23</v>
      </c>
      <c r="I119" s="232" t="str">
        <f>H119</f>
        <v>-</v>
      </c>
      <c r="J119" s="829" t="s">
        <v>23</v>
      </c>
      <c r="K119" s="829"/>
      <c r="L119" s="829"/>
      <c r="M119" s="829" t="s">
        <v>23</v>
      </c>
      <c r="N119" s="829"/>
      <c r="O119" s="829"/>
      <c r="P119" s="829" t="s">
        <v>23</v>
      </c>
      <c r="Q119" s="829"/>
      <c r="R119" s="829"/>
      <c r="S119" s="829" t="s">
        <v>23</v>
      </c>
      <c r="T119" s="829"/>
      <c r="U119" s="829"/>
      <c r="V119" s="829" t="s">
        <v>23</v>
      </c>
      <c r="W119" s="829"/>
      <c r="X119" s="829"/>
      <c r="Y119" s="829" t="s">
        <v>23</v>
      </c>
      <c r="Z119" s="829"/>
      <c r="AA119" s="829"/>
      <c r="AB119" s="829" t="s">
        <v>23</v>
      </c>
      <c r="AC119" s="829"/>
      <c r="AD119" s="829"/>
      <c r="AE119" s="66"/>
    </row>
    <row r="120" spans="2:31" ht="26.85" customHeight="1">
      <c r="B120" s="388" t="s">
        <v>103</v>
      </c>
      <c r="C120" s="390"/>
      <c r="D120" s="327" t="s">
        <v>25</v>
      </c>
      <c r="E120" s="327"/>
      <c r="F120" s="504">
        <f>SUM(F116:F119)</f>
        <v>21</v>
      </c>
      <c r="G120" s="232">
        <f>SUM(G116:G119)</f>
        <v>83</v>
      </c>
      <c r="H120" s="232">
        <f>SUM(H116:H119)</f>
        <v>0</v>
      </c>
      <c r="I120" s="232">
        <f>SUM(I116:I119)</f>
        <v>104</v>
      </c>
      <c r="J120" s="829" t="s">
        <v>23</v>
      </c>
      <c r="K120" s="829"/>
      <c r="L120" s="829"/>
      <c r="M120" s="829" t="s">
        <v>23</v>
      </c>
      <c r="N120" s="829"/>
      <c r="O120" s="829"/>
      <c r="P120" s="829" t="s">
        <v>23</v>
      </c>
      <c r="Q120" s="829"/>
      <c r="R120" s="829"/>
      <c r="S120" s="829" t="s">
        <v>23</v>
      </c>
      <c r="T120" s="829"/>
      <c r="U120" s="829"/>
      <c r="V120" s="829" t="s">
        <v>23</v>
      </c>
      <c r="W120" s="829"/>
      <c r="X120" s="829"/>
      <c r="Y120" s="829" t="s">
        <v>23</v>
      </c>
      <c r="Z120" s="829"/>
      <c r="AA120" s="829"/>
      <c r="AB120" s="829" t="s">
        <v>23</v>
      </c>
      <c r="AC120" s="829"/>
      <c r="AD120" s="829"/>
      <c r="AE120" s="66"/>
    </row>
    <row r="121" spans="2:31" ht="26.85" customHeight="1">
      <c r="B121" s="263" t="s">
        <v>140</v>
      </c>
      <c r="C121" s="229"/>
      <c r="D121" s="327"/>
      <c r="E121" s="327"/>
      <c r="F121" s="504"/>
      <c r="G121" s="232"/>
      <c r="H121" s="232"/>
      <c r="I121" s="232"/>
      <c r="J121" s="829"/>
      <c r="K121" s="829"/>
      <c r="L121" s="829"/>
      <c r="M121" s="829"/>
      <c r="N121" s="829"/>
      <c r="O121" s="829"/>
      <c r="P121" s="829"/>
      <c r="Q121" s="829"/>
      <c r="R121" s="829"/>
      <c r="S121" s="829"/>
      <c r="T121" s="829"/>
      <c r="U121" s="829"/>
      <c r="V121" s="829"/>
      <c r="W121" s="829"/>
      <c r="X121" s="829"/>
      <c r="Y121" s="829"/>
      <c r="Z121" s="829"/>
      <c r="AA121" s="829"/>
      <c r="AB121" s="829"/>
      <c r="AC121" s="829"/>
      <c r="AD121" s="829"/>
      <c r="AE121" s="66"/>
    </row>
    <row r="122" spans="2:31" ht="26.85" customHeight="1">
      <c r="B122" s="388" t="s">
        <v>141</v>
      </c>
      <c r="C122" s="386"/>
      <c r="D122" s="327" t="s">
        <v>25</v>
      </c>
      <c r="E122" s="327"/>
      <c r="F122" s="232">
        <v>1</v>
      </c>
      <c r="G122" s="561" t="s">
        <v>23</v>
      </c>
      <c r="H122" s="502" t="s">
        <v>23</v>
      </c>
      <c r="I122" s="232">
        <f>SUM(F122:G122)</f>
        <v>1</v>
      </c>
      <c r="J122" s="829" t="s">
        <v>23</v>
      </c>
      <c r="K122" s="829"/>
      <c r="L122" s="829"/>
      <c r="M122" s="829" t="s">
        <v>23</v>
      </c>
      <c r="N122" s="829"/>
      <c r="O122" s="829"/>
      <c r="P122" s="829" t="s">
        <v>23</v>
      </c>
      <c r="Q122" s="829"/>
      <c r="R122" s="829"/>
      <c r="S122" s="829" t="s">
        <v>23</v>
      </c>
      <c r="T122" s="829"/>
      <c r="U122" s="829"/>
      <c r="V122" s="829" t="s">
        <v>23</v>
      </c>
      <c r="W122" s="829"/>
      <c r="X122" s="829"/>
      <c r="Y122" s="829" t="s">
        <v>23</v>
      </c>
      <c r="Z122" s="829"/>
      <c r="AA122" s="829"/>
      <c r="AB122" s="829" t="s">
        <v>23</v>
      </c>
      <c r="AC122" s="829"/>
      <c r="AD122" s="829"/>
      <c r="AE122" s="66"/>
    </row>
    <row r="123" spans="2:31" ht="26.85" customHeight="1">
      <c r="B123" s="388" t="s">
        <v>142</v>
      </c>
      <c r="C123" s="386"/>
      <c r="D123" s="327" t="s">
        <v>25</v>
      </c>
      <c r="E123" s="327"/>
      <c r="F123" s="232">
        <v>4</v>
      </c>
      <c r="G123" s="232">
        <v>11</v>
      </c>
      <c r="H123" s="502" t="s">
        <v>23</v>
      </c>
      <c r="I123" s="232">
        <f t="shared" ref="I123:I127" si="15">SUM(F123:G123)</f>
        <v>15</v>
      </c>
      <c r="J123" s="829" t="s">
        <v>23</v>
      </c>
      <c r="K123" s="829"/>
      <c r="L123" s="829"/>
      <c r="M123" s="829" t="s">
        <v>23</v>
      </c>
      <c r="N123" s="829"/>
      <c r="O123" s="829"/>
      <c r="P123" s="829" t="s">
        <v>23</v>
      </c>
      <c r="Q123" s="829"/>
      <c r="R123" s="829"/>
      <c r="S123" s="829" t="s">
        <v>23</v>
      </c>
      <c r="T123" s="829"/>
      <c r="U123" s="829"/>
      <c r="V123" s="829" t="s">
        <v>23</v>
      </c>
      <c r="W123" s="829"/>
      <c r="X123" s="829"/>
      <c r="Y123" s="829" t="s">
        <v>23</v>
      </c>
      <c r="Z123" s="829"/>
      <c r="AA123" s="829"/>
      <c r="AB123" s="829" t="s">
        <v>23</v>
      </c>
      <c r="AC123" s="829"/>
      <c r="AD123" s="829"/>
      <c r="AE123" s="66"/>
    </row>
    <row r="124" spans="2:31" ht="26.85" customHeight="1">
      <c r="B124" s="388" t="s">
        <v>143</v>
      </c>
      <c r="C124" s="386"/>
      <c r="D124" s="327" t="s">
        <v>25</v>
      </c>
      <c r="E124" s="327"/>
      <c r="F124" s="232">
        <v>10</v>
      </c>
      <c r="G124" s="561">
        <v>26</v>
      </c>
      <c r="H124" s="502" t="s">
        <v>23</v>
      </c>
      <c r="I124" s="232">
        <f t="shared" si="15"/>
        <v>36</v>
      </c>
      <c r="J124" s="829" t="s">
        <v>23</v>
      </c>
      <c r="K124" s="829"/>
      <c r="L124" s="829"/>
      <c r="M124" s="829" t="s">
        <v>23</v>
      </c>
      <c r="N124" s="829"/>
      <c r="O124" s="829"/>
      <c r="P124" s="829" t="s">
        <v>23</v>
      </c>
      <c r="Q124" s="829"/>
      <c r="R124" s="829"/>
      <c r="S124" s="829" t="s">
        <v>23</v>
      </c>
      <c r="T124" s="829"/>
      <c r="U124" s="829"/>
      <c r="V124" s="829" t="s">
        <v>23</v>
      </c>
      <c r="W124" s="829"/>
      <c r="X124" s="829"/>
      <c r="Y124" s="829" t="s">
        <v>23</v>
      </c>
      <c r="Z124" s="829"/>
      <c r="AA124" s="829"/>
      <c r="AB124" s="829" t="s">
        <v>23</v>
      </c>
      <c r="AC124" s="829"/>
      <c r="AD124" s="829"/>
      <c r="AE124" s="66"/>
    </row>
    <row r="125" spans="2:31" ht="26.85" customHeight="1">
      <c r="B125" s="388" t="s">
        <v>144</v>
      </c>
      <c r="C125" s="386"/>
      <c r="D125" s="327" t="s">
        <v>25</v>
      </c>
      <c r="E125" s="327"/>
      <c r="F125" s="232">
        <v>3</v>
      </c>
      <c r="G125" s="232">
        <v>21</v>
      </c>
      <c r="H125" s="502" t="s">
        <v>23</v>
      </c>
      <c r="I125" s="232">
        <f t="shared" si="15"/>
        <v>24</v>
      </c>
      <c r="J125" s="829" t="s">
        <v>23</v>
      </c>
      <c r="K125" s="829"/>
      <c r="L125" s="829"/>
      <c r="M125" s="829" t="s">
        <v>23</v>
      </c>
      <c r="N125" s="829"/>
      <c r="O125" s="829"/>
      <c r="P125" s="829" t="s">
        <v>23</v>
      </c>
      <c r="Q125" s="829"/>
      <c r="R125" s="829"/>
      <c r="S125" s="829" t="s">
        <v>23</v>
      </c>
      <c r="T125" s="829"/>
      <c r="U125" s="829"/>
      <c r="V125" s="829" t="s">
        <v>23</v>
      </c>
      <c r="W125" s="829"/>
      <c r="X125" s="829"/>
      <c r="Y125" s="829" t="s">
        <v>23</v>
      </c>
      <c r="Z125" s="829"/>
      <c r="AA125" s="829"/>
      <c r="AB125" s="829" t="s">
        <v>23</v>
      </c>
      <c r="AC125" s="829"/>
      <c r="AD125" s="829"/>
      <c r="AE125" s="66"/>
    </row>
    <row r="126" spans="2:31" ht="26.85" customHeight="1">
      <c r="B126" s="388" t="s">
        <v>145</v>
      </c>
      <c r="C126" s="386"/>
      <c r="D126" s="327" t="s">
        <v>25</v>
      </c>
      <c r="E126" s="327"/>
      <c r="F126" s="232">
        <v>3</v>
      </c>
      <c r="G126" s="232">
        <v>21</v>
      </c>
      <c r="H126" s="502" t="s">
        <v>23</v>
      </c>
      <c r="I126" s="232">
        <f t="shared" si="15"/>
        <v>24</v>
      </c>
      <c r="J126" s="829" t="s">
        <v>23</v>
      </c>
      <c r="K126" s="829"/>
      <c r="L126" s="829"/>
      <c r="M126" s="829" t="s">
        <v>23</v>
      </c>
      <c r="N126" s="829"/>
      <c r="O126" s="829"/>
      <c r="P126" s="829" t="s">
        <v>23</v>
      </c>
      <c r="Q126" s="829"/>
      <c r="R126" s="829"/>
      <c r="S126" s="829" t="s">
        <v>23</v>
      </c>
      <c r="T126" s="829"/>
      <c r="U126" s="829"/>
      <c r="V126" s="829" t="s">
        <v>23</v>
      </c>
      <c r="W126" s="829"/>
      <c r="X126" s="829"/>
      <c r="Y126" s="829" t="s">
        <v>23</v>
      </c>
      <c r="Z126" s="829"/>
      <c r="AA126" s="829"/>
      <c r="AB126" s="829" t="s">
        <v>23</v>
      </c>
      <c r="AC126" s="829"/>
      <c r="AD126" s="829"/>
      <c r="AE126" s="66"/>
    </row>
    <row r="127" spans="2:31" ht="26.85" customHeight="1">
      <c r="B127" s="388" t="s">
        <v>146</v>
      </c>
      <c r="C127" s="386"/>
      <c r="D127" s="327" t="s">
        <v>25</v>
      </c>
      <c r="E127" s="327"/>
      <c r="F127" s="502" t="s">
        <v>23</v>
      </c>
      <c r="G127" s="232">
        <v>4</v>
      </c>
      <c r="H127" s="502" t="s">
        <v>23</v>
      </c>
      <c r="I127" s="232">
        <f t="shared" si="15"/>
        <v>4</v>
      </c>
      <c r="J127" s="829" t="s">
        <v>23</v>
      </c>
      <c r="K127" s="829"/>
      <c r="L127" s="829"/>
      <c r="M127" s="829" t="s">
        <v>23</v>
      </c>
      <c r="N127" s="829"/>
      <c r="O127" s="829"/>
      <c r="P127" s="829" t="s">
        <v>23</v>
      </c>
      <c r="Q127" s="829"/>
      <c r="R127" s="829"/>
      <c r="S127" s="829" t="s">
        <v>23</v>
      </c>
      <c r="T127" s="829"/>
      <c r="U127" s="829"/>
      <c r="V127" s="829" t="s">
        <v>23</v>
      </c>
      <c r="W127" s="829"/>
      <c r="X127" s="829"/>
      <c r="Y127" s="829" t="s">
        <v>23</v>
      </c>
      <c r="Z127" s="829"/>
      <c r="AA127" s="829"/>
      <c r="AB127" s="829" t="s">
        <v>23</v>
      </c>
      <c r="AC127" s="829"/>
      <c r="AD127" s="829"/>
      <c r="AE127" s="66"/>
    </row>
    <row r="128" spans="2:31" ht="26.85" customHeight="1">
      <c r="B128" s="388" t="s">
        <v>114</v>
      </c>
      <c r="C128" s="386"/>
      <c r="D128" s="327"/>
      <c r="E128" s="327"/>
      <c r="F128" s="502" t="s">
        <v>23</v>
      </c>
      <c r="G128" s="502" t="s">
        <v>23</v>
      </c>
      <c r="H128" s="561" t="s">
        <v>23</v>
      </c>
      <c r="I128" s="232" t="str">
        <f>H128</f>
        <v>-</v>
      </c>
      <c r="J128" s="829" t="s">
        <v>23</v>
      </c>
      <c r="K128" s="829"/>
      <c r="L128" s="829"/>
      <c r="M128" s="829" t="s">
        <v>23</v>
      </c>
      <c r="N128" s="829"/>
      <c r="O128" s="829"/>
      <c r="P128" s="829" t="s">
        <v>23</v>
      </c>
      <c r="Q128" s="829"/>
      <c r="R128" s="829"/>
      <c r="S128" s="829" t="s">
        <v>23</v>
      </c>
      <c r="T128" s="829"/>
      <c r="U128" s="829"/>
      <c r="V128" s="829" t="s">
        <v>23</v>
      </c>
      <c r="W128" s="829"/>
      <c r="X128" s="829"/>
      <c r="Y128" s="829" t="s">
        <v>23</v>
      </c>
      <c r="Z128" s="829"/>
      <c r="AA128" s="829"/>
      <c r="AB128" s="829" t="s">
        <v>23</v>
      </c>
      <c r="AC128" s="829"/>
      <c r="AD128" s="829"/>
      <c r="AE128" s="66"/>
    </row>
    <row r="129" spans="2:31" ht="26.85" customHeight="1">
      <c r="B129" s="393" t="s">
        <v>103</v>
      </c>
      <c r="C129" s="390"/>
      <c r="D129" s="327" t="s">
        <v>25</v>
      </c>
      <c r="E129" s="327"/>
      <c r="F129" s="561">
        <f>SUM(F122:F128)</f>
        <v>21</v>
      </c>
      <c r="G129" s="561">
        <f>SUM(G122:G128)</f>
        <v>83</v>
      </c>
      <c r="H129" s="561">
        <f>SUM(H122:H128)</f>
        <v>0</v>
      </c>
      <c r="I129" s="232">
        <f>SUM(F129:H129)</f>
        <v>104</v>
      </c>
      <c r="J129" s="863">
        <v>5.3999999999999999E-2</v>
      </c>
      <c r="K129" s="863"/>
      <c r="L129" s="863"/>
      <c r="M129" s="863">
        <v>4.7E-2</v>
      </c>
      <c r="N129" s="863"/>
      <c r="O129" s="863"/>
      <c r="P129" s="863">
        <v>3.3000000000000002E-2</v>
      </c>
      <c r="Q129" s="863"/>
      <c r="R129" s="863"/>
      <c r="S129" s="863">
        <v>3.5999999999999997E-2</v>
      </c>
      <c r="T129" s="863"/>
      <c r="U129" s="863"/>
      <c r="V129" s="863">
        <v>2.5999999999999999E-2</v>
      </c>
      <c r="W129" s="863"/>
      <c r="X129" s="863"/>
      <c r="Y129" s="863">
        <v>2.1000000000000001E-2</v>
      </c>
      <c r="Z129" s="863"/>
      <c r="AA129" s="863"/>
      <c r="AB129" s="863">
        <v>2.4E-2</v>
      </c>
      <c r="AC129" s="863"/>
      <c r="AD129" s="863"/>
      <c r="AE129" s="66"/>
    </row>
    <row r="130" spans="2:31" ht="26.85" customHeight="1">
      <c r="B130" s="586" t="s">
        <v>149</v>
      </c>
      <c r="C130" s="587"/>
      <c r="D130" s="587"/>
      <c r="E130" s="587"/>
      <c r="F130" s="508"/>
      <c r="G130" s="508"/>
      <c r="H130" s="508"/>
      <c r="I130" s="508"/>
      <c r="J130" s="588"/>
      <c r="K130" s="588"/>
      <c r="L130" s="589"/>
      <c r="M130" s="590"/>
      <c r="N130" s="590"/>
      <c r="O130" s="590"/>
      <c r="P130" s="591"/>
      <c r="Q130" s="591"/>
      <c r="R130" s="591"/>
      <c r="S130" s="591"/>
      <c r="T130" s="591"/>
      <c r="U130" s="591"/>
      <c r="V130" s="591"/>
      <c r="W130" s="591"/>
      <c r="X130" s="591"/>
      <c r="Y130" s="591"/>
      <c r="Z130" s="591"/>
      <c r="AA130" s="591"/>
      <c r="AB130" s="591"/>
      <c r="AC130" s="591"/>
      <c r="AD130" s="591"/>
      <c r="AE130" s="66"/>
    </row>
    <row r="131" spans="2:31" ht="50.1" customHeight="1">
      <c r="B131" s="583"/>
      <c r="C131" s="10"/>
      <c r="D131" s="10"/>
      <c r="E131" s="10"/>
      <c r="F131" s="44"/>
      <c r="G131" s="44"/>
      <c r="H131" s="44"/>
      <c r="I131" s="44"/>
      <c r="J131" s="38"/>
      <c r="K131" s="38"/>
      <c r="L131" s="584"/>
      <c r="M131" s="585"/>
      <c r="N131" s="585"/>
      <c r="O131" s="585"/>
      <c r="P131" s="27"/>
      <c r="Q131" s="27"/>
      <c r="R131" s="27"/>
      <c r="S131" s="27"/>
      <c r="T131" s="27"/>
      <c r="U131" s="27"/>
      <c r="V131" s="27"/>
      <c r="W131" s="27"/>
      <c r="X131" s="27"/>
      <c r="Y131" s="27"/>
      <c r="Z131" s="27"/>
      <c r="AA131" s="27"/>
      <c r="AB131" s="27"/>
      <c r="AC131" s="27"/>
      <c r="AD131" s="27"/>
      <c r="AE131" s="66"/>
    </row>
    <row r="132" spans="2:31" ht="26.85" customHeight="1">
      <c r="B132" s="6" t="s">
        <v>203</v>
      </c>
      <c r="C132" s="6"/>
      <c r="D132" s="7" t="s">
        <v>10</v>
      </c>
      <c r="E132" s="7"/>
      <c r="F132" s="840" t="s">
        <v>11</v>
      </c>
      <c r="G132" s="840"/>
      <c r="H132" s="840"/>
      <c r="I132" s="840"/>
      <c r="J132" s="831" t="s">
        <v>12</v>
      </c>
      <c r="K132" s="831"/>
      <c r="L132" s="831"/>
      <c r="M132" s="831" t="s">
        <v>13</v>
      </c>
      <c r="N132" s="831"/>
      <c r="O132" s="831"/>
      <c r="P132" s="831" t="s">
        <v>14</v>
      </c>
      <c r="Q132" s="831"/>
      <c r="R132" s="831"/>
      <c r="S132" s="831" t="s">
        <v>15</v>
      </c>
      <c r="T132" s="831"/>
      <c r="U132" s="831"/>
      <c r="V132" s="831" t="s">
        <v>16</v>
      </c>
      <c r="W132" s="831"/>
      <c r="X132" s="831"/>
      <c r="Y132" s="831" t="s">
        <v>17</v>
      </c>
      <c r="Z132" s="831"/>
      <c r="AA132" s="831"/>
      <c r="AB132" s="831" t="s">
        <v>18</v>
      </c>
      <c r="AC132" s="831"/>
      <c r="AD132" s="831"/>
      <c r="AE132" s="66"/>
    </row>
    <row r="133" spans="2:31" ht="26.85" customHeight="1">
      <c r="B133" s="218"/>
      <c r="C133" s="218"/>
      <c r="D133" s="210"/>
      <c r="E133" s="210"/>
      <c r="F133" s="212" t="s">
        <v>100</v>
      </c>
      <c r="G133" s="212" t="s">
        <v>101</v>
      </c>
      <c r="H133" s="602" t="s">
        <v>102</v>
      </c>
      <c r="I133" s="212" t="s">
        <v>103</v>
      </c>
      <c r="J133" s="857"/>
      <c r="K133" s="857"/>
      <c r="L133" s="857"/>
      <c r="M133" s="857"/>
      <c r="N133" s="857"/>
      <c r="O133" s="857"/>
      <c r="P133" s="857"/>
      <c r="Q133" s="857"/>
      <c r="R133" s="857"/>
      <c r="S133" s="857"/>
      <c r="T133" s="857"/>
      <c r="U133" s="857"/>
      <c r="V133" s="857"/>
      <c r="W133" s="857"/>
      <c r="X133" s="857"/>
      <c r="Y133" s="857"/>
      <c r="Z133" s="857"/>
      <c r="AA133" s="857"/>
      <c r="AB133" s="857"/>
      <c r="AC133" s="857"/>
      <c r="AD133" s="857"/>
      <c r="AE133" s="66"/>
    </row>
    <row r="134" spans="2:31" ht="26.85" customHeight="1">
      <c r="B134" s="223" t="s">
        <v>204</v>
      </c>
      <c r="C134" s="218"/>
      <c r="D134" s="210" t="s">
        <v>25</v>
      </c>
      <c r="E134" s="210"/>
      <c r="F134" s="302">
        <v>2</v>
      </c>
      <c r="G134" s="302">
        <v>4</v>
      </c>
      <c r="H134" s="502" t="s">
        <v>23</v>
      </c>
      <c r="I134" s="302">
        <f>SUM(F134:H134)</f>
        <v>6</v>
      </c>
      <c r="J134" s="829" t="s">
        <v>23</v>
      </c>
      <c r="K134" s="829"/>
      <c r="L134" s="829"/>
      <c r="M134" s="829" t="s">
        <v>23</v>
      </c>
      <c r="N134" s="829"/>
      <c r="O134" s="829"/>
      <c r="P134" s="829" t="s">
        <v>23</v>
      </c>
      <c r="Q134" s="829"/>
      <c r="R134" s="829"/>
      <c r="S134" s="829" t="s">
        <v>23</v>
      </c>
      <c r="T134" s="829"/>
      <c r="U134" s="829"/>
      <c r="V134" s="829" t="s">
        <v>23</v>
      </c>
      <c r="W134" s="829"/>
      <c r="X134" s="829"/>
      <c r="Y134" s="829" t="s">
        <v>23</v>
      </c>
      <c r="Z134" s="829"/>
      <c r="AA134" s="829"/>
      <c r="AB134" s="829" t="s">
        <v>23</v>
      </c>
      <c r="AC134" s="829"/>
      <c r="AD134" s="829"/>
      <c r="AE134" s="66"/>
    </row>
    <row r="135" spans="2:31" ht="26.85" customHeight="1">
      <c r="B135" s="223" t="s">
        <v>205</v>
      </c>
      <c r="C135" s="218"/>
      <c r="D135" s="210" t="s">
        <v>25</v>
      </c>
      <c r="E135" s="210"/>
      <c r="F135" s="302">
        <v>31</v>
      </c>
      <c r="G135" s="302">
        <v>88</v>
      </c>
      <c r="H135" s="502" t="s">
        <v>23</v>
      </c>
      <c r="I135" s="302">
        <f>SUM(F135:H135)</f>
        <v>119</v>
      </c>
      <c r="J135" s="829">
        <v>41</v>
      </c>
      <c r="K135" s="829"/>
      <c r="L135" s="829"/>
      <c r="M135" s="829" t="s">
        <v>23</v>
      </c>
      <c r="N135" s="829"/>
      <c r="O135" s="829"/>
      <c r="P135" s="829" t="s">
        <v>23</v>
      </c>
      <c r="Q135" s="829"/>
      <c r="R135" s="829"/>
      <c r="S135" s="829" t="s">
        <v>23</v>
      </c>
      <c r="T135" s="829"/>
      <c r="U135" s="829"/>
      <c r="V135" s="829" t="s">
        <v>23</v>
      </c>
      <c r="W135" s="829"/>
      <c r="X135" s="829"/>
      <c r="Y135" s="829" t="s">
        <v>23</v>
      </c>
      <c r="Z135" s="829"/>
      <c r="AA135" s="829"/>
      <c r="AB135" s="829" t="s">
        <v>23</v>
      </c>
      <c r="AC135" s="829"/>
      <c r="AD135" s="829"/>
      <c r="AE135" s="66"/>
    </row>
    <row r="136" spans="2:31" ht="26.85" customHeight="1">
      <c r="B136" s="223" t="s">
        <v>206</v>
      </c>
      <c r="C136" s="218"/>
      <c r="D136" s="210" t="s">
        <v>25</v>
      </c>
      <c r="E136" s="210"/>
      <c r="F136" s="302">
        <v>11</v>
      </c>
      <c r="G136" s="302">
        <v>20</v>
      </c>
      <c r="H136" s="502" t="s">
        <v>23</v>
      </c>
      <c r="I136" s="302">
        <f>SUM(F136:H136)</f>
        <v>31</v>
      </c>
      <c r="J136" s="829">
        <v>10</v>
      </c>
      <c r="K136" s="829"/>
      <c r="L136" s="829"/>
      <c r="M136" s="829" t="s">
        <v>23</v>
      </c>
      <c r="N136" s="829"/>
      <c r="O136" s="829"/>
      <c r="P136" s="829" t="s">
        <v>23</v>
      </c>
      <c r="Q136" s="829"/>
      <c r="R136" s="829"/>
      <c r="S136" s="829" t="s">
        <v>23</v>
      </c>
      <c r="T136" s="829"/>
      <c r="U136" s="829"/>
      <c r="V136" s="829" t="s">
        <v>23</v>
      </c>
      <c r="W136" s="829"/>
      <c r="X136" s="829"/>
      <c r="Y136" s="829" t="s">
        <v>23</v>
      </c>
      <c r="Z136" s="829"/>
      <c r="AA136" s="829"/>
      <c r="AB136" s="829" t="s">
        <v>23</v>
      </c>
      <c r="AC136" s="829"/>
      <c r="AD136" s="829"/>
      <c r="AE136" s="66"/>
    </row>
    <row r="137" spans="2:31" ht="26.85" customHeight="1">
      <c r="B137" s="223" t="s">
        <v>114</v>
      </c>
      <c r="C137" s="218"/>
      <c r="D137" s="210" t="s">
        <v>25</v>
      </c>
      <c r="E137" s="210"/>
      <c r="F137" s="502" t="s">
        <v>23</v>
      </c>
      <c r="G137" s="502" t="s">
        <v>23</v>
      </c>
      <c r="H137" s="302">
        <v>2</v>
      </c>
      <c r="I137" s="302">
        <f>SUM(F137:H137)</f>
        <v>2</v>
      </c>
      <c r="J137" s="829" t="s">
        <v>23</v>
      </c>
      <c r="K137" s="829"/>
      <c r="L137" s="829"/>
      <c r="M137" s="829" t="s">
        <v>23</v>
      </c>
      <c r="N137" s="829"/>
      <c r="O137" s="829"/>
      <c r="P137" s="829" t="s">
        <v>23</v>
      </c>
      <c r="Q137" s="829"/>
      <c r="R137" s="829"/>
      <c r="S137" s="829" t="s">
        <v>23</v>
      </c>
      <c r="T137" s="829"/>
      <c r="U137" s="829"/>
      <c r="V137" s="829" t="s">
        <v>23</v>
      </c>
      <c r="W137" s="829"/>
      <c r="X137" s="829"/>
      <c r="Y137" s="829" t="s">
        <v>23</v>
      </c>
      <c r="Z137" s="829"/>
      <c r="AA137" s="829"/>
      <c r="AB137" s="829" t="s">
        <v>23</v>
      </c>
      <c r="AC137" s="829"/>
      <c r="AD137" s="829"/>
      <c r="AE137" s="66"/>
    </row>
    <row r="138" spans="2:31" ht="26.85" customHeight="1">
      <c r="B138" s="263" t="s">
        <v>103</v>
      </c>
      <c r="C138" s="218"/>
      <c r="D138" s="327" t="s">
        <v>25</v>
      </c>
      <c r="E138" s="327"/>
      <c r="F138" s="302">
        <f>SUM(F134:F137)</f>
        <v>44</v>
      </c>
      <c r="G138" s="302">
        <f>SUM(G134:G137)</f>
        <v>112</v>
      </c>
      <c r="H138" s="302">
        <f>SUM(H134:H137)</f>
        <v>2</v>
      </c>
      <c r="I138" s="302">
        <f>SUM(I134:I137)</f>
        <v>158</v>
      </c>
      <c r="J138" s="829" t="s">
        <v>23</v>
      </c>
      <c r="K138" s="829"/>
      <c r="L138" s="829"/>
      <c r="M138" s="829" t="s">
        <v>23</v>
      </c>
      <c r="N138" s="829"/>
      <c r="O138" s="829"/>
      <c r="P138" s="829" t="s">
        <v>23</v>
      </c>
      <c r="Q138" s="829"/>
      <c r="R138" s="829"/>
      <c r="S138" s="829" t="s">
        <v>23</v>
      </c>
      <c r="T138" s="829"/>
      <c r="U138" s="829"/>
      <c r="V138" s="829" t="s">
        <v>23</v>
      </c>
      <c r="W138" s="829"/>
      <c r="X138" s="829"/>
      <c r="Y138" s="829" t="s">
        <v>23</v>
      </c>
      <c r="Z138" s="829"/>
      <c r="AA138" s="829"/>
      <c r="AB138" s="829" t="s">
        <v>23</v>
      </c>
      <c r="AC138" s="829"/>
      <c r="AD138" s="829"/>
      <c r="AE138" s="66"/>
    </row>
    <row r="139" spans="2:31" ht="26.85" customHeight="1">
      <c r="B139" s="586" t="s">
        <v>207</v>
      </c>
      <c r="C139" s="592"/>
      <c r="D139" s="587"/>
      <c r="E139" s="587"/>
      <c r="F139" s="508"/>
      <c r="G139" s="508"/>
      <c r="H139" s="508"/>
      <c r="I139" s="700"/>
      <c r="J139" s="588"/>
      <c r="K139" s="588"/>
      <c r="L139" s="589"/>
      <c r="M139" s="590"/>
      <c r="N139" s="590"/>
      <c r="O139" s="590"/>
      <c r="P139" s="591"/>
      <c r="Q139" s="591"/>
      <c r="R139" s="591"/>
      <c r="S139" s="591"/>
      <c r="T139" s="591"/>
      <c r="U139" s="591"/>
      <c r="V139" s="591"/>
      <c r="W139" s="591"/>
      <c r="X139" s="591"/>
      <c r="Y139" s="591"/>
      <c r="Z139" s="591"/>
      <c r="AA139" s="591"/>
      <c r="AB139" s="591"/>
      <c r="AC139" s="591"/>
      <c r="AD139" s="591"/>
      <c r="AE139" s="66"/>
    </row>
    <row r="140" spans="2:31" ht="50.1" customHeight="1">
      <c r="B140" s="583"/>
      <c r="C140" s="326"/>
      <c r="D140" s="10"/>
      <c r="E140" s="10"/>
      <c r="F140" s="44"/>
      <c r="G140" s="44"/>
      <c r="H140" s="44"/>
      <c r="I140" s="44"/>
      <c r="J140" s="38"/>
      <c r="K140" s="38"/>
      <c r="L140" s="584"/>
      <c r="M140" s="585"/>
      <c r="N140" s="585"/>
      <c r="O140" s="585"/>
      <c r="P140" s="27"/>
      <c r="Q140" s="27"/>
      <c r="R140" s="27"/>
      <c r="S140" s="27"/>
      <c r="T140" s="27"/>
      <c r="U140" s="27"/>
      <c r="V140" s="27"/>
      <c r="W140" s="27"/>
      <c r="X140" s="27"/>
      <c r="Y140" s="27"/>
      <c r="Z140" s="27"/>
      <c r="AA140" s="27"/>
      <c r="AB140" s="27"/>
      <c r="AC140" s="27"/>
      <c r="AD140" s="27"/>
      <c r="AE140" s="66"/>
    </row>
    <row r="141" spans="2:31" ht="26.85" customHeight="1">
      <c r="B141" s="6" t="s">
        <v>150</v>
      </c>
      <c r="C141" s="6"/>
      <c r="D141" s="7" t="s">
        <v>10</v>
      </c>
      <c r="E141" s="7"/>
      <c r="F141" s="840" t="s">
        <v>11</v>
      </c>
      <c r="G141" s="840"/>
      <c r="H141" s="840"/>
      <c r="I141" s="840"/>
      <c r="J141" s="831" t="s">
        <v>12</v>
      </c>
      <c r="K141" s="831"/>
      <c r="L141" s="831"/>
      <c r="M141" s="831" t="s">
        <v>13</v>
      </c>
      <c r="N141" s="831"/>
      <c r="O141" s="831"/>
      <c r="P141" s="831" t="s">
        <v>14</v>
      </c>
      <c r="Q141" s="831"/>
      <c r="R141" s="831"/>
      <c r="S141" s="831" t="s">
        <v>15</v>
      </c>
      <c r="T141" s="831"/>
      <c r="U141" s="831"/>
      <c r="V141" s="831" t="s">
        <v>16</v>
      </c>
      <c r="W141" s="831"/>
      <c r="X141" s="831"/>
      <c r="Y141" s="831" t="s">
        <v>17</v>
      </c>
      <c r="Z141" s="831"/>
      <c r="AA141" s="831"/>
      <c r="AB141" s="831" t="s">
        <v>18</v>
      </c>
      <c r="AC141" s="831"/>
      <c r="AD141" s="831"/>
      <c r="AE141" s="66"/>
    </row>
    <row r="142" spans="2:31" ht="26.85" customHeight="1">
      <c r="B142" s="223"/>
      <c r="C142" s="218"/>
      <c r="D142" s="229"/>
      <c r="E142" s="229"/>
      <c r="F142" s="212" t="s">
        <v>100</v>
      </c>
      <c r="G142" s="212" t="s">
        <v>101</v>
      </c>
      <c r="H142" s="602" t="s">
        <v>102</v>
      </c>
      <c r="I142" s="212" t="s">
        <v>103</v>
      </c>
      <c r="J142" s="213" t="s">
        <v>100</v>
      </c>
      <c r="K142" s="213" t="s">
        <v>101</v>
      </c>
      <c r="L142" s="213" t="s">
        <v>103</v>
      </c>
      <c r="M142" s="213" t="s">
        <v>100</v>
      </c>
      <c r="N142" s="213" t="s">
        <v>101</v>
      </c>
      <c r="O142" s="213" t="s">
        <v>103</v>
      </c>
      <c r="P142" s="213" t="s">
        <v>100</v>
      </c>
      <c r="Q142" s="213" t="s">
        <v>101</v>
      </c>
      <c r="R142" s="213" t="s">
        <v>103</v>
      </c>
      <c r="S142" s="213" t="s">
        <v>100</v>
      </c>
      <c r="T142" s="213" t="s">
        <v>101</v>
      </c>
      <c r="U142" s="213" t="s">
        <v>103</v>
      </c>
      <c r="V142" s="213" t="s">
        <v>100</v>
      </c>
      <c r="W142" s="213" t="s">
        <v>101</v>
      </c>
      <c r="X142" s="213" t="s">
        <v>103</v>
      </c>
      <c r="Y142" s="213" t="s">
        <v>100</v>
      </c>
      <c r="Z142" s="213" t="s">
        <v>101</v>
      </c>
      <c r="AA142" s="213" t="s">
        <v>103</v>
      </c>
      <c r="AB142" s="213" t="s">
        <v>100</v>
      </c>
      <c r="AC142" s="213" t="s">
        <v>101</v>
      </c>
      <c r="AD142" s="213" t="s">
        <v>103</v>
      </c>
      <c r="AE142" s="59"/>
    </row>
    <row r="143" spans="2:31" ht="26.85" customHeight="1">
      <c r="B143" s="223" t="s">
        <v>151</v>
      </c>
      <c r="C143" s="218"/>
      <c r="D143" s="210" t="s">
        <v>25</v>
      </c>
      <c r="E143" s="210"/>
      <c r="F143" s="302">
        <v>512</v>
      </c>
      <c r="G143" s="301">
        <v>2348</v>
      </c>
      <c r="H143" s="302">
        <v>6</v>
      </c>
      <c r="I143" s="301">
        <f>SUM(F143:G143)</f>
        <v>2860</v>
      </c>
      <c r="J143" s="415" t="s">
        <v>23</v>
      </c>
      <c r="K143" s="415" t="s">
        <v>23</v>
      </c>
      <c r="L143" s="415" t="s">
        <v>23</v>
      </c>
      <c r="M143" s="415" t="s">
        <v>23</v>
      </c>
      <c r="N143" s="415" t="s">
        <v>23</v>
      </c>
      <c r="O143" s="415" t="s">
        <v>23</v>
      </c>
      <c r="P143" s="415" t="s">
        <v>23</v>
      </c>
      <c r="Q143" s="415" t="s">
        <v>23</v>
      </c>
      <c r="R143" s="415" t="s">
        <v>23</v>
      </c>
      <c r="S143" s="415" t="s">
        <v>23</v>
      </c>
      <c r="T143" s="415" t="s">
        <v>23</v>
      </c>
      <c r="U143" s="415" t="s">
        <v>23</v>
      </c>
      <c r="V143" s="415" t="s">
        <v>23</v>
      </c>
      <c r="W143" s="415" t="s">
        <v>23</v>
      </c>
      <c r="X143" s="415" t="s">
        <v>23</v>
      </c>
      <c r="Y143" s="415" t="s">
        <v>23</v>
      </c>
      <c r="Z143" s="415" t="s">
        <v>23</v>
      </c>
      <c r="AA143" s="415" t="s">
        <v>23</v>
      </c>
      <c r="AB143" s="415" t="s">
        <v>23</v>
      </c>
      <c r="AC143" s="415" t="s">
        <v>23</v>
      </c>
      <c r="AD143" s="415" t="s">
        <v>23</v>
      </c>
      <c r="AE143" s="59"/>
    </row>
    <row r="144" spans="2:31" ht="26.85" customHeight="1">
      <c r="B144" s="223" t="s">
        <v>208</v>
      </c>
      <c r="C144" s="223"/>
      <c r="D144" s="210" t="s">
        <v>25</v>
      </c>
      <c r="E144" s="210"/>
      <c r="F144" s="302">
        <v>31</v>
      </c>
      <c r="G144" s="302">
        <v>176</v>
      </c>
      <c r="H144" s="502" t="s">
        <v>23</v>
      </c>
      <c r="I144" s="232">
        <f t="shared" ref="I144:I147" si="16">SUM(F144:G144)</f>
        <v>207</v>
      </c>
      <c r="J144" s="416">
        <v>31</v>
      </c>
      <c r="K144" s="416">
        <v>168</v>
      </c>
      <c r="L144" s="251">
        <f t="shared" ref="L144" si="17">SUM(J144:K144)</f>
        <v>199</v>
      </c>
      <c r="M144" s="416">
        <v>33</v>
      </c>
      <c r="N144" s="416">
        <v>182</v>
      </c>
      <c r="O144" s="416">
        <v>215</v>
      </c>
      <c r="P144" s="417">
        <v>31</v>
      </c>
      <c r="Q144" s="417">
        <v>179</v>
      </c>
      <c r="R144" s="417">
        <f>SUM(P144:Q144)</f>
        <v>210</v>
      </c>
      <c r="S144" s="417">
        <v>50</v>
      </c>
      <c r="T144" s="417">
        <v>220</v>
      </c>
      <c r="U144" s="417">
        <f>SUM(S144:T144)</f>
        <v>270</v>
      </c>
      <c r="V144" s="417">
        <v>39</v>
      </c>
      <c r="W144" s="417">
        <v>211</v>
      </c>
      <c r="X144" s="417">
        <f>SUM(V144:W144)</f>
        <v>250</v>
      </c>
      <c r="Y144" s="417">
        <v>44</v>
      </c>
      <c r="Z144" s="417">
        <v>219</v>
      </c>
      <c r="AA144" s="417">
        <f>SUM(Y144:Z144)</f>
        <v>263</v>
      </c>
      <c r="AB144" s="417">
        <v>45</v>
      </c>
      <c r="AC144" s="417">
        <v>201</v>
      </c>
      <c r="AD144" s="417">
        <f>SUM(AB144:AC144)</f>
        <v>246</v>
      </c>
      <c r="AE144" s="66"/>
    </row>
    <row r="145" spans="2:31" ht="26.85" customHeight="1">
      <c r="B145" s="223" t="s">
        <v>153</v>
      </c>
      <c r="C145" s="218"/>
      <c r="D145" s="210" t="s">
        <v>25</v>
      </c>
      <c r="E145" s="210"/>
      <c r="F145" s="302">
        <v>31</v>
      </c>
      <c r="G145" s="302">
        <v>174</v>
      </c>
      <c r="H145" s="502" t="s">
        <v>23</v>
      </c>
      <c r="I145" s="232">
        <f t="shared" si="16"/>
        <v>205</v>
      </c>
      <c r="J145" s="415" t="s">
        <v>23</v>
      </c>
      <c r="K145" s="415" t="s">
        <v>23</v>
      </c>
      <c r="L145" s="415" t="s">
        <v>23</v>
      </c>
      <c r="M145" s="415" t="s">
        <v>23</v>
      </c>
      <c r="N145" s="415" t="s">
        <v>23</v>
      </c>
      <c r="O145" s="415" t="s">
        <v>23</v>
      </c>
      <c r="P145" s="415" t="s">
        <v>23</v>
      </c>
      <c r="Q145" s="415" t="s">
        <v>23</v>
      </c>
      <c r="R145" s="415" t="s">
        <v>23</v>
      </c>
      <c r="S145" s="415" t="s">
        <v>23</v>
      </c>
      <c r="T145" s="415" t="s">
        <v>23</v>
      </c>
      <c r="U145" s="415" t="s">
        <v>23</v>
      </c>
      <c r="V145" s="415" t="s">
        <v>23</v>
      </c>
      <c r="W145" s="415" t="s">
        <v>23</v>
      </c>
      <c r="X145" s="415" t="s">
        <v>23</v>
      </c>
      <c r="Y145" s="415" t="s">
        <v>23</v>
      </c>
      <c r="Z145" s="415" t="s">
        <v>23</v>
      </c>
      <c r="AA145" s="415" t="s">
        <v>23</v>
      </c>
      <c r="AB145" s="415" t="s">
        <v>23</v>
      </c>
      <c r="AC145" s="415" t="s">
        <v>23</v>
      </c>
      <c r="AD145" s="415" t="s">
        <v>23</v>
      </c>
      <c r="AE145" s="66"/>
    </row>
    <row r="146" spans="2:31" ht="26.85" customHeight="1">
      <c r="B146" s="223" t="s">
        <v>154</v>
      </c>
      <c r="C146" s="218"/>
      <c r="D146" s="210" t="s">
        <v>31</v>
      </c>
      <c r="E146" s="210"/>
      <c r="F146" s="502">
        <v>0.90300000000000002</v>
      </c>
      <c r="G146" s="502">
        <v>0.95199999999999996</v>
      </c>
      <c r="H146" s="502" t="s">
        <v>23</v>
      </c>
      <c r="I146" s="308">
        <v>0.94469999999999998</v>
      </c>
      <c r="J146" s="415" t="s">
        <v>23</v>
      </c>
      <c r="K146" s="415" t="s">
        <v>23</v>
      </c>
      <c r="L146" s="415" t="s">
        <v>23</v>
      </c>
      <c r="M146" s="415" t="s">
        <v>23</v>
      </c>
      <c r="N146" s="415" t="s">
        <v>23</v>
      </c>
      <c r="O146" s="415" t="s">
        <v>23</v>
      </c>
      <c r="P146" s="415" t="s">
        <v>23</v>
      </c>
      <c r="Q146" s="415" t="s">
        <v>23</v>
      </c>
      <c r="R146" s="415" t="s">
        <v>23</v>
      </c>
      <c r="S146" s="415" t="s">
        <v>23</v>
      </c>
      <c r="T146" s="415" t="s">
        <v>23</v>
      </c>
      <c r="U146" s="415" t="s">
        <v>23</v>
      </c>
      <c r="V146" s="415" t="s">
        <v>23</v>
      </c>
      <c r="W146" s="415" t="s">
        <v>23</v>
      </c>
      <c r="X146" s="415" t="s">
        <v>23</v>
      </c>
      <c r="Y146" s="415" t="s">
        <v>23</v>
      </c>
      <c r="Z146" s="415" t="s">
        <v>23</v>
      </c>
      <c r="AA146" s="415" t="s">
        <v>23</v>
      </c>
      <c r="AB146" s="415" t="s">
        <v>23</v>
      </c>
      <c r="AC146" s="415" t="s">
        <v>23</v>
      </c>
      <c r="AD146" s="415" t="s">
        <v>23</v>
      </c>
      <c r="AE146" s="66"/>
    </row>
    <row r="147" spans="2:31" ht="39.95" customHeight="1">
      <c r="B147" s="281" t="s">
        <v>209</v>
      </c>
      <c r="C147" s="218"/>
      <c r="D147" s="210" t="s">
        <v>25</v>
      </c>
      <c r="E147" s="210"/>
      <c r="F147" s="561">
        <v>28</v>
      </c>
      <c r="G147" s="561">
        <v>160</v>
      </c>
      <c r="H147" s="502" t="s">
        <v>23</v>
      </c>
      <c r="I147" s="232">
        <f t="shared" si="16"/>
        <v>188</v>
      </c>
      <c r="J147" s="415" t="s">
        <v>23</v>
      </c>
      <c r="K147" s="415" t="s">
        <v>23</v>
      </c>
      <c r="L147" s="415" t="s">
        <v>23</v>
      </c>
      <c r="M147" s="415" t="s">
        <v>23</v>
      </c>
      <c r="N147" s="415" t="s">
        <v>23</v>
      </c>
      <c r="O147" s="415" t="s">
        <v>23</v>
      </c>
      <c r="P147" s="415" t="s">
        <v>23</v>
      </c>
      <c r="Q147" s="415" t="s">
        <v>23</v>
      </c>
      <c r="R147" s="415" t="s">
        <v>23</v>
      </c>
      <c r="S147" s="415" t="s">
        <v>23</v>
      </c>
      <c r="T147" s="415" t="s">
        <v>23</v>
      </c>
      <c r="U147" s="415" t="s">
        <v>23</v>
      </c>
      <c r="V147" s="415" t="s">
        <v>23</v>
      </c>
      <c r="W147" s="415" t="s">
        <v>23</v>
      </c>
      <c r="X147" s="415" t="s">
        <v>23</v>
      </c>
      <c r="Y147" s="415" t="s">
        <v>23</v>
      </c>
      <c r="Z147" s="415" t="s">
        <v>23</v>
      </c>
      <c r="AA147" s="415" t="s">
        <v>23</v>
      </c>
      <c r="AB147" s="415" t="s">
        <v>23</v>
      </c>
      <c r="AC147" s="415" t="s">
        <v>23</v>
      </c>
      <c r="AD147" s="415" t="s">
        <v>23</v>
      </c>
      <c r="AE147" s="66"/>
    </row>
    <row r="148" spans="2:31" ht="50.1" customHeight="1">
      <c r="B148" s="223"/>
      <c r="C148" s="218"/>
      <c r="D148" s="210"/>
      <c r="E148" s="210"/>
      <c r="F148" s="304"/>
      <c r="G148" s="304"/>
      <c r="H148" s="304"/>
      <c r="I148" s="296"/>
      <c r="J148" s="214"/>
      <c r="K148" s="214"/>
      <c r="L148" s="214"/>
      <c r="M148" s="214"/>
      <c r="N148" s="214"/>
      <c r="O148" s="214"/>
      <c r="P148" s="214"/>
      <c r="Q148" s="214"/>
      <c r="R148" s="214"/>
      <c r="S148" s="214"/>
      <c r="T148" s="214"/>
      <c r="U148" s="214"/>
      <c r="V148" s="214"/>
      <c r="W148" s="214"/>
      <c r="X148" s="214"/>
      <c r="Y148" s="214"/>
      <c r="Z148" s="214"/>
      <c r="AA148" s="214"/>
      <c r="AB148" s="214"/>
      <c r="AC148" s="214"/>
      <c r="AD148" s="214"/>
      <c r="AE148" s="66"/>
    </row>
    <row r="149" spans="2:31" ht="26.85" customHeight="1">
      <c r="B149" s="6" t="s">
        <v>156</v>
      </c>
      <c r="C149" s="6"/>
      <c r="D149" s="7" t="s">
        <v>10</v>
      </c>
      <c r="E149" s="7"/>
      <c r="F149" s="840" t="s">
        <v>11</v>
      </c>
      <c r="G149" s="840"/>
      <c r="H149" s="840"/>
      <c r="I149" s="840"/>
      <c r="J149" s="831" t="s">
        <v>12</v>
      </c>
      <c r="K149" s="831"/>
      <c r="L149" s="831"/>
      <c r="M149" s="831" t="s">
        <v>13</v>
      </c>
      <c r="N149" s="831"/>
      <c r="O149" s="831"/>
      <c r="P149" s="831" t="s">
        <v>14</v>
      </c>
      <c r="Q149" s="831"/>
      <c r="R149" s="831"/>
      <c r="S149" s="831" t="s">
        <v>15</v>
      </c>
      <c r="T149" s="831"/>
      <c r="U149" s="831"/>
      <c r="V149" s="831" t="s">
        <v>16</v>
      </c>
      <c r="W149" s="831"/>
      <c r="X149" s="831"/>
      <c r="Y149" s="831" t="s">
        <v>17</v>
      </c>
      <c r="Z149" s="831"/>
      <c r="AA149" s="831"/>
      <c r="AB149" s="831" t="s">
        <v>18</v>
      </c>
      <c r="AC149" s="831"/>
      <c r="AD149" s="831"/>
      <c r="AE149" s="66"/>
    </row>
    <row r="150" spans="2:31" ht="26.85" customHeight="1">
      <c r="B150" s="210" t="s">
        <v>141</v>
      </c>
      <c r="C150" s="210"/>
      <c r="D150" s="327" t="s">
        <v>31</v>
      </c>
      <c r="E150" s="327"/>
      <c r="F150" s="848">
        <v>3.6900000000000002E-2</v>
      </c>
      <c r="G150" s="848"/>
      <c r="H150" s="848"/>
      <c r="I150" s="848"/>
      <c r="J150" s="865">
        <v>2.1656926778961843E-2</v>
      </c>
      <c r="K150" s="865"/>
      <c r="L150" s="865"/>
      <c r="M150" s="866">
        <v>0.01</v>
      </c>
      <c r="N150" s="866"/>
      <c r="O150" s="866"/>
      <c r="P150" s="865">
        <v>7.7999999999999996E-3</v>
      </c>
      <c r="Q150" s="865"/>
      <c r="R150" s="865"/>
      <c r="S150" s="865">
        <v>1.17E-2</v>
      </c>
      <c r="T150" s="865"/>
      <c r="U150" s="865"/>
      <c r="V150" s="865">
        <v>1.2488577520560463E-2</v>
      </c>
      <c r="W150" s="865"/>
      <c r="X150" s="865"/>
      <c r="Y150" s="865">
        <v>1.1829197922677438E-2</v>
      </c>
      <c r="Z150" s="865"/>
      <c r="AA150" s="865"/>
      <c r="AB150" s="866">
        <v>1.9715224534501644E-2</v>
      </c>
      <c r="AC150" s="866"/>
      <c r="AD150" s="866"/>
      <c r="AE150" s="66"/>
    </row>
    <row r="151" spans="2:31" ht="26.85" customHeight="1">
      <c r="B151" s="210" t="s">
        <v>142</v>
      </c>
      <c r="C151" s="210"/>
      <c r="D151" s="327" t="s">
        <v>31</v>
      </c>
      <c r="E151" s="327"/>
      <c r="F151" s="848">
        <v>0.125</v>
      </c>
      <c r="G151" s="848"/>
      <c r="H151" s="848"/>
      <c r="I151" s="848"/>
      <c r="J151" s="867">
        <v>0.12994156067377105</v>
      </c>
      <c r="K151" s="867"/>
      <c r="L151" s="867"/>
      <c r="M151" s="860">
        <v>0.15</v>
      </c>
      <c r="N151" s="860"/>
      <c r="O151" s="860"/>
      <c r="P151" s="861">
        <v>0.1686</v>
      </c>
      <c r="Q151" s="861"/>
      <c r="R151" s="861"/>
      <c r="S151" s="868">
        <v>0.18959999999999999</v>
      </c>
      <c r="T151" s="868"/>
      <c r="U151" s="868"/>
      <c r="V151" s="861">
        <v>0.1906792567773378</v>
      </c>
      <c r="W151" s="861"/>
      <c r="X151" s="861"/>
      <c r="Y151" s="864">
        <v>0.20657818811309867</v>
      </c>
      <c r="Z151" s="864"/>
      <c r="AA151" s="864"/>
      <c r="AB151" s="864">
        <v>0.22343921139101863</v>
      </c>
      <c r="AC151" s="864"/>
      <c r="AD151" s="864"/>
      <c r="AE151" s="66"/>
    </row>
    <row r="152" spans="2:31" ht="26.85" customHeight="1">
      <c r="B152" s="210" t="s">
        <v>143</v>
      </c>
      <c r="C152" s="210"/>
      <c r="D152" s="327" t="s">
        <v>31</v>
      </c>
      <c r="E152" s="327"/>
      <c r="F152" s="848">
        <v>0.33789999999999998</v>
      </c>
      <c r="G152" s="848"/>
      <c r="H152" s="848"/>
      <c r="I152" s="848"/>
      <c r="J152" s="859">
        <v>0.35097971811619111</v>
      </c>
      <c r="K152" s="859"/>
      <c r="L152" s="859"/>
      <c r="M152" s="860">
        <v>0.36</v>
      </c>
      <c r="N152" s="860"/>
      <c r="O152" s="860"/>
      <c r="P152" s="861">
        <v>0.35870000000000002</v>
      </c>
      <c r="Q152" s="861"/>
      <c r="R152" s="861"/>
      <c r="S152" s="861">
        <v>0.34820000000000001</v>
      </c>
      <c r="T152" s="861"/>
      <c r="U152" s="861"/>
      <c r="V152" s="861">
        <v>0.34297898263783128</v>
      </c>
      <c r="W152" s="861"/>
      <c r="X152" s="861"/>
      <c r="Y152" s="864">
        <v>0.3323716099249856</v>
      </c>
      <c r="Z152" s="864"/>
      <c r="AA152" s="864"/>
      <c r="AB152" s="864">
        <v>0.31681270536692224</v>
      </c>
      <c r="AC152" s="864"/>
      <c r="AD152" s="864"/>
      <c r="AE152" s="66"/>
    </row>
    <row r="153" spans="2:31" ht="26.85" customHeight="1">
      <c r="B153" s="210" t="s">
        <v>144</v>
      </c>
      <c r="C153" s="210"/>
      <c r="D153" s="327" t="s">
        <v>31</v>
      </c>
      <c r="E153" s="327"/>
      <c r="F153" s="848">
        <v>0.32119999999999999</v>
      </c>
      <c r="G153" s="848"/>
      <c r="H153" s="848"/>
      <c r="I153" s="848"/>
      <c r="J153" s="859">
        <v>0.32588518391199722</v>
      </c>
      <c r="K153" s="859"/>
      <c r="L153" s="859"/>
      <c r="M153" s="860">
        <v>0.32</v>
      </c>
      <c r="N153" s="860"/>
      <c r="O153" s="860"/>
      <c r="P153" s="861">
        <v>0.31430000000000002</v>
      </c>
      <c r="Q153" s="861"/>
      <c r="R153" s="861"/>
      <c r="S153" s="868">
        <v>0.29959999999999998</v>
      </c>
      <c r="T153" s="868"/>
      <c r="U153" s="868"/>
      <c r="V153" s="861">
        <v>0.28510508681084373</v>
      </c>
      <c r="W153" s="861"/>
      <c r="X153" s="861"/>
      <c r="Y153" s="864">
        <v>0.29226774379688403</v>
      </c>
      <c r="Z153" s="864"/>
      <c r="AA153" s="864"/>
      <c r="AB153" s="870">
        <v>0.28997809419496168</v>
      </c>
      <c r="AC153" s="870"/>
      <c r="AD153" s="870"/>
      <c r="AE153" s="66"/>
    </row>
    <row r="154" spans="2:31" ht="26.85" customHeight="1">
      <c r="B154" s="210" t="s">
        <v>145</v>
      </c>
      <c r="C154" s="210"/>
      <c r="D154" s="327" t="s">
        <v>31</v>
      </c>
      <c r="E154" s="327"/>
      <c r="F154" s="848">
        <v>0.15859999999999999</v>
      </c>
      <c r="G154" s="848"/>
      <c r="H154" s="848"/>
      <c r="I154" s="848"/>
      <c r="J154" s="859">
        <v>0.15675489859058095</v>
      </c>
      <c r="K154" s="859"/>
      <c r="L154" s="859"/>
      <c r="M154" s="860">
        <v>0.15</v>
      </c>
      <c r="N154" s="860"/>
      <c r="O154" s="860"/>
      <c r="P154" s="861">
        <v>0.13719999999999999</v>
      </c>
      <c r="Q154" s="861"/>
      <c r="R154" s="861"/>
      <c r="S154" s="861">
        <v>0.1389</v>
      </c>
      <c r="T154" s="861"/>
      <c r="U154" s="861"/>
      <c r="V154" s="861">
        <v>0.15717331708802923</v>
      </c>
      <c r="W154" s="861"/>
      <c r="X154" s="861"/>
      <c r="Y154" s="864">
        <v>0.14858626658972879</v>
      </c>
      <c r="Z154" s="864"/>
      <c r="AA154" s="864"/>
      <c r="AB154" s="864">
        <v>0.14375684556407448</v>
      </c>
      <c r="AC154" s="864"/>
      <c r="AD154" s="864"/>
      <c r="AE154" s="66"/>
    </row>
    <row r="155" spans="2:31" ht="26.85" customHeight="1">
      <c r="B155" s="210" t="s">
        <v>146</v>
      </c>
      <c r="C155" s="210"/>
      <c r="D155" s="327" t="s">
        <v>31</v>
      </c>
      <c r="E155" s="327"/>
      <c r="F155" s="858">
        <v>2.0400000000000001E-2</v>
      </c>
      <c r="G155" s="858"/>
      <c r="H155" s="858"/>
      <c r="I155" s="858"/>
      <c r="J155" s="859">
        <v>1.4094190443451358E-2</v>
      </c>
      <c r="K155" s="859"/>
      <c r="L155" s="859"/>
      <c r="M155" s="860">
        <v>0.01</v>
      </c>
      <c r="N155" s="860"/>
      <c r="O155" s="860"/>
      <c r="P155" s="861">
        <v>1.3299999999999999E-2</v>
      </c>
      <c r="Q155" s="861"/>
      <c r="R155" s="861"/>
      <c r="S155" s="861">
        <v>1.21E-2</v>
      </c>
      <c r="T155" s="861"/>
      <c r="U155" s="861"/>
      <c r="V155" s="861">
        <v>1.1574779165397502E-2</v>
      </c>
      <c r="W155" s="861"/>
      <c r="X155" s="861"/>
      <c r="Y155" s="864">
        <v>8.3669936526255054E-3</v>
      </c>
      <c r="Z155" s="864"/>
      <c r="AA155" s="864"/>
      <c r="AB155" s="864">
        <v>6.2979189485213583E-3</v>
      </c>
      <c r="AC155" s="864"/>
      <c r="AD155" s="864"/>
      <c r="AE155" s="66"/>
    </row>
    <row r="156" spans="2:31" ht="50.1" customHeight="1">
      <c r="B156" s="218"/>
      <c r="C156" s="218"/>
      <c r="D156" s="210"/>
      <c r="E156" s="210"/>
      <c r="F156" s="304"/>
      <c r="G156" s="304"/>
      <c r="H156" s="304"/>
      <c r="I156" s="296"/>
      <c r="J156" s="214"/>
      <c r="K156" s="214"/>
      <c r="L156" s="255"/>
      <c r="M156" s="214"/>
      <c r="N156" s="214"/>
      <c r="O156" s="214"/>
      <c r="P156" s="214"/>
      <c r="Q156" s="214"/>
      <c r="R156" s="214"/>
      <c r="S156" s="214"/>
      <c r="T156" s="214"/>
      <c r="U156" s="214"/>
      <c r="V156" s="214"/>
      <c r="W156" s="214"/>
      <c r="X156" s="214"/>
      <c r="Y156" s="214"/>
      <c r="Z156" s="214"/>
      <c r="AA156" s="214"/>
      <c r="AB156" s="214"/>
      <c r="AC156" s="214"/>
      <c r="AD156" s="214"/>
      <c r="AE156" s="66"/>
    </row>
    <row r="157" spans="2:31" ht="26.85" customHeight="1">
      <c r="B157" s="6" t="s">
        <v>157</v>
      </c>
      <c r="C157" s="6"/>
      <c r="D157" s="7" t="s">
        <v>10</v>
      </c>
      <c r="E157" s="7"/>
      <c r="F157" s="840" t="s">
        <v>11</v>
      </c>
      <c r="G157" s="840"/>
      <c r="H157" s="840"/>
      <c r="I157" s="840"/>
      <c r="J157" s="831" t="s">
        <v>12</v>
      </c>
      <c r="K157" s="831"/>
      <c r="L157" s="831"/>
      <c r="M157" s="831" t="s">
        <v>13</v>
      </c>
      <c r="N157" s="831"/>
      <c r="O157" s="831"/>
      <c r="P157" s="831" t="s">
        <v>14</v>
      </c>
      <c r="Q157" s="831"/>
      <c r="R157" s="831"/>
      <c r="S157" s="831" t="s">
        <v>15</v>
      </c>
      <c r="T157" s="831"/>
      <c r="U157" s="831"/>
      <c r="V157" s="831" t="s">
        <v>16</v>
      </c>
      <c r="W157" s="831"/>
      <c r="X157" s="831"/>
      <c r="Y157" s="831" t="s">
        <v>17</v>
      </c>
      <c r="Z157" s="831"/>
      <c r="AA157" s="831"/>
      <c r="AB157" s="831" t="s">
        <v>18</v>
      </c>
      <c r="AC157" s="831"/>
      <c r="AD157" s="831"/>
      <c r="AE157" s="66"/>
    </row>
    <row r="158" spans="2:31" ht="26.85" customHeight="1">
      <c r="B158" s="327" t="s">
        <v>158</v>
      </c>
      <c r="C158" s="327"/>
      <c r="D158" s="327" t="s">
        <v>31</v>
      </c>
      <c r="E158" s="327"/>
      <c r="F158" s="848">
        <v>8.5199999999999998E-2</v>
      </c>
      <c r="G158" s="848"/>
      <c r="H158" s="848"/>
      <c r="I158" s="848"/>
      <c r="J158" s="872">
        <v>8.4908903403231345E-2</v>
      </c>
      <c r="K158" s="872"/>
      <c r="L158" s="872"/>
      <c r="M158" s="871">
        <v>7.0000000000000007E-2</v>
      </c>
      <c r="N158" s="871"/>
      <c r="O158" s="871"/>
      <c r="P158" s="869">
        <v>3.3700000000000001E-2</v>
      </c>
      <c r="Q158" s="869"/>
      <c r="R158" s="869"/>
      <c r="S158" s="869">
        <v>4.58E-2</v>
      </c>
      <c r="T158" s="869"/>
      <c r="U158" s="869"/>
      <c r="V158" s="869">
        <v>2.8632348461772768E-2</v>
      </c>
      <c r="W158" s="869"/>
      <c r="X158" s="869"/>
      <c r="Y158" s="869">
        <v>4.241200230813618E-2</v>
      </c>
      <c r="Z158" s="869"/>
      <c r="AA158" s="869"/>
      <c r="AB158" s="869">
        <v>1.2322015334063527E-2</v>
      </c>
      <c r="AC158" s="869"/>
      <c r="AD158" s="869"/>
      <c r="AE158" s="66"/>
    </row>
    <row r="159" spans="2:31" ht="26.85" customHeight="1">
      <c r="B159" s="327" t="s">
        <v>159</v>
      </c>
      <c r="C159" s="327"/>
      <c r="D159" s="327" t="s">
        <v>31</v>
      </c>
      <c r="E159" s="327"/>
      <c r="F159" s="848">
        <v>7.2700000000000001E-2</v>
      </c>
      <c r="G159" s="848"/>
      <c r="H159" s="848"/>
      <c r="I159" s="848"/>
      <c r="J159" s="869">
        <v>6.0845651426607084E-2</v>
      </c>
      <c r="K159" s="869"/>
      <c r="L159" s="869"/>
      <c r="M159" s="871">
        <v>0.03</v>
      </c>
      <c r="N159" s="871"/>
      <c r="O159" s="871"/>
      <c r="P159" s="869">
        <v>3.9199999999999999E-2</v>
      </c>
      <c r="Q159" s="869"/>
      <c r="R159" s="869"/>
      <c r="S159" s="869">
        <v>2.4500000000000001E-2</v>
      </c>
      <c r="T159" s="869"/>
      <c r="U159" s="869"/>
      <c r="V159" s="869">
        <v>3.9293329272007307E-2</v>
      </c>
      <c r="W159" s="869"/>
      <c r="X159" s="869"/>
      <c r="Y159" s="871">
        <v>1.03866128101558E-2</v>
      </c>
      <c r="Z159" s="871"/>
      <c r="AA159" s="871"/>
      <c r="AB159" s="869">
        <v>5.2026286966046003E-3</v>
      </c>
      <c r="AC159" s="869"/>
      <c r="AD159" s="869"/>
      <c r="AE159" s="66"/>
    </row>
    <row r="160" spans="2:31" ht="26.85" customHeight="1">
      <c r="B160" s="327" t="s">
        <v>160</v>
      </c>
      <c r="C160" s="327"/>
      <c r="D160" s="327" t="s">
        <v>31</v>
      </c>
      <c r="E160" s="327"/>
      <c r="F160" s="848">
        <v>9.2100000000000001E-2</v>
      </c>
      <c r="G160" s="848"/>
      <c r="H160" s="848"/>
      <c r="I160" s="848"/>
      <c r="J160" s="869">
        <v>6.2220694396699895E-2</v>
      </c>
      <c r="K160" s="869"/>
      <c r="L160" s="869"/>
      <c r="M160" s="871">
        <v>0.08</v>
      </c>
      <c r="N160" s="871"/>
      <c r="O160" s="871"/>
      <c r="P160" s="869">
        <v>5.7299999999999997E-2</v>
      </c>
      <c r="Q160" s="869"/>
      <c r="R160" s="869"/>
      <c r="S160" s="869">
        <v>4.9299999999999997E-2</v>
      </c>
      <c r="T160" s="869"/>
      <c r="U160" s="869"/>
      <c r="V160" s="869">
        <v>1.8885166006701187E-2</v>
      </c>
      <c r="W160" s="869"/>
      <c r="X160" s="869"/>
      <c r="Y160" s="869">
        <v>2.1927293710328911E-2</v>
      </c>
      <c r="Z160" s="869"/>
      <c r="AA160" s="869"/>
      <c r="AB160" s="869">
        <v>3.2858707557502739E-2</v>
      </c>
      <c r="AC160" s="869"/>
      <c r="AD160" s="869"/>
      <c r="AE160" s="66"/>
    </row>
    <row r="161" spans="2:31" ht="26.85" customHeight="1">
      <c r="B161" s="327" t="s">
        <v>161</v>
      </c>
      <c r="C161" s="327"/>
      <c r="D161" s="327" t="s">
        <v>31</v>
      </c>
      <c r="E161" s="327"/>
      <c r="F161" s="848">
        <v>4.4400000000000002E-2</v>
      </c>
      <c r="G161" s="848"/>
      <c r="H161" s="848"/>
      <c r="I161" s="848"/>
      <c r="J161" s="869">
        <v>4.4345135785493296E-2</v>
      </c>
      <c r="K161" s="869"/>
      <c r="L161" s="869"/>
      <c r="M161" s="871">
        <v>0.03</v>
      </c>
      <c r="N161" s="871"/>
      <c r="O161" s="871"/>
      <c r="P161" s="869">
        <v>5.0700000000000002E-2</v>
      </c>
      <c r="Q161" s="869"/>
      <c r="R161" s="869"/>
      <c r="S161" s="869">
        <v>0.1027</v>
      </c>
      <c r="T161" s="869"/>
      <c r="U161" s="869"/>
      <c r="V161" s="869">
        <v>0.15077672860188851</v>
      </c>
      <c r="W161" s="869"/>
      <c r="X161" s="869"/>
      <c r="Y161" s="869">
        <v>0.2109059434506636</v>
      </c>
      <c r="Z161" s="869"/>
      <c r="AA161" s="869"/>
      <c r="AB161" s="869">
        <v>0.27217962760131437</v>
      </c>
      <c r="AC161" s="869"/>
      <c r="AD161" s="869"/>
      <c r="AE161" s="66"/>
    </row>
    <row r="162" spans="2:31" ht="26.85" customHeight="1">
      <c r="B162" s="327" t="s">
        <v>162</v>
      </c>
      <c r="C162" s="327"/>
      <c r="D162" s="327" t="s">
        <v>31</v>
      </c>
      <c r="E162" s="327"/>
      <c r="F162" s="858">
        <v>0.4304</v>
      </c>
      <c r="G162" s="858"/>
      <c r="H162" s="858"/>
      <c r="I162" s="858"/>
      <c r="J162" s="869">
        <v>0.50807837744929529</v>
      </c>
      <c r="K162" s="869"/>
      <c r="L162" s="869"/>
      <c r="M162" s="871">
        <v>0.56000000000000005</v>
      </c>
      <c r="N162" s="871"/>
      <c r="O162" s="871"/>
      <c r="P162" s="869">
        <v>0.60429999999999995</v>
      </c>
      <c r="Q162" s="869"/>
      <c r="R162" s="869"/>
      <c r="S162" s="869">
        <v>0.57330000000000003</v>
      </c>
      <c r="T162" s="869"/>
      <c r="U162" s="869"/>
      <c r="V162" s="869">
        <v>0.55162960706670727</v>
      </c>
      <c r="W162" s="869"/>
      <c r="X162" s="869"/>
      <c r="Y162" s="869">
        <v>0.51269474899019041</v>
      </c>
      <c r="Z162" s="869"/>
      <c r="AA162" s="869"/>
      <c r="AB162" s="869">
        <v>0.47398685651697697</v>
      </c>
      <c r="AC162" s="869"/>
      <c r="AD162" s="869"/>
      <c r="AE162" s="66"/>
    </row>
    <row r="163" spans="2:31" ht="26.85" customHeight="1">
      <c r="B163" s="327" t="s">
        <v>163</v>
      </c>
      <c r="C163" s="327"/>
      <c r="D163" s="327" t="s">
        <v>31</v>
      </c>
      <c r="E163" s="327"/>
      <c r="F163" s="848">
        <v>0.27510000000000001</v>
      </c>
      <c r="G163" s="848"/>
      <c r="H163" s="848"/>
      <c r="I163" s="848"/>
      <c r="J163" s="871">
        <v>0.23960123753867307</v>
      </c>
      <c r="K163" s="871"/>
      <c r="L163" s="871"/>
      <c r="M163" s="871">
        <v>0.23</v>
      </c>
      <c r="N163" s="871"/>
      <c r="O163" s="871"/>
      <c r="P163" s="872">
        <v>0.21490000000000001</v>
      </c>
      <c r="Q163" s="872"/>
      <c r="R163" s="872"/>
      <c r="S163" s="869">
        <v>0.2044</v>
      </c>
      <c r="T163" s="869"/>
      <c r="U163" s="869"/>
      <c r="V163" s="869">
        <v>0.21078282059092293</v>
      </c>
      <c r="W163" s="869"/>
      <c r="X163" s="869"/>
      <c r="Y163" s="869">
        <v>0.20167339873052509</v>
      </c>
      <c r="Z163" s="869"/>
      <c r="AA163" s="869"/>
      <c r="AB163" s="869">
        <v>0.20345016429353779</v>
      </c>
      <c r="AC163" s="869"/>
      <c r="AD163" s="869"/>
      <c r="AE163" s="66"/>
    </row>
    <row r="164" spans="2:31" ht="50.1" customHeight="1">
      <c r="B164" s="256"/>
      <c r="C164" s="256"/>
      <c r="D164" s="253"/>
      <c r="E164" s="253"/>
      <c r="F164" s="296"/>
      <c r="G164" s="296"/>
      <c r="H164" s="296"/>
      <c r="I164" s="296"/>
      <c r="J164" s="238"/>
      <c r="K164" s="237"/>
      <c r="L164" s="254"/>
      <c r="M164" s="237"/>
      <c r="N164" s="237"/>
      <c r="O164" s="237"/>
      <c r="P164" s="237"/>
      <c r="Q164" s="237"/>
      <c r="R164" s="237"/>
      <c r="S164" s="237"/>
      <c r="T164" s="237"/>
      <c r="U164" s="237"/>
      <c r="V164" s="237"/>
      <c r="W164" s="237"/>
      <c r="X164" s="237"/>
      <c r="Y164" s="237"/>
      <c r="Z164" s="237"/>
      <c r="AA164" s="237"/>
      <c r="AB164" s="237"/>
      <c r="AC164" s="237"/>
      <c r="AD164" s="237"/>
    </row>
    <row r="165" spans="2:31" ht="26.85" customHeight="1">
      <c r="B165" s="6" t="s">
        <v>210</v>
      </c>
      <c r="C165" s="6"/>
      <c r="D165" s="7" t="s">
        <v>10</v>
      </c>
      <c r="E165" s="7"/>
      <c r="F165" s="840" t="s">
        <v>11</v>
      </c>
      <c r="G165" s="840"/>
      <c r="H165" s="840"/>
      <c r="I165" s="840"/>
      <c r="J165" s="831" t="s">
        <v>12</v>
      </c>
      <c r="K165" s="831"/>
      <c r="L165" s="831"/>
      <c r="M165" s="831" t="s">
        <v>13</v>
      </c>
      <c r="N165" s="831"/>
      <c r="O165" s="831"/>
      <c r="P165" s="831" t="s">
        <v>14</v>
      </c>
      <c r="Q165" s="831"/>
      <c r="R165" s="831"/>
      <c r="S165" s="831" t="s">
        <v>15</v>
      </c>
      <c r="T165" s="831"/>
      <c r="U165" s="831"/>
      <c r="V165" s="831" t="s">
        <v>16</v>
      </c>
      <c r="W165" s="831"/>
      <c r="X165" s="831"/>
      <c r="Y165" s="831" t="s">
        <v>17</v>
      </c>
      <c r="Z165" s="831"/>
      <c r="AA165" s="831"/>
      <c r="AB165" s="831" t="s">
        <v>18</v>
      </c>
      <c r="AC165" s="831"/>
      <c r="AD165" s="831"/>
    </row>
    <row r="166" spans="2:31" ht="26.85" customHeight="1">
      <c r="B166" s="327" t="s">
        <v>211</v>
      </c>
      <c r="C166" s="327"/>
      <c r="D166" s="327" t="s">
        <v>31</v>
      </c>
      <c r="E166" s="327"/>
      <c r="F166" s="848">
        <v>0.91610000000000003</v>
      </c>
      <c r="G166" s="848"/>
      <c r="H166" s="848"/>
      <c r="I166" s="848"/>
      <c r="J166" s="863">
        <v>0.92300000000000004</v>
      </c>
      <c r="K166" s="863"/>
      <c r="L166" s="863"/>
      <c r="M166" s="873">
        <v>0.92</v>
      </c>
      <c r="N166" s="873"/>
      <c r="O166" s="873"/>
      <c r="P166" s="863">
        <v>0.92859999999999998</v>
      </c>
      <c r="Q166" s="863"/>
      <c r="R166" s="863"/>
      <c r="S166" s="863">
        <v>0.93899999999999995</v>
      </c>
      <c r="T166" s="863"/>
      <c r="U166" s="863"/>
      <c r="V166" s="863">
        <v>0.95065488882120008</v>
      </c>
      <c r="W166" s="863"/>
      <c r="X166" s="863"/>
      <c r="Y166" s="863">
        <v>0.95614541257934216</v>
      </c>
      <c r="Z166" s="863"/>
      <c r="AA166" s="863"/>
      <c r="AB166" s="863">
        <v>0.92634173055859803</v>
      </c>
      <c r="AC166" s="863"/>
      <c r="AD166" s="863"/>
    </row>
    <row r="167" spans="2:31" ht="26.85" customHeight="1">
      <c r="B167" s="210" t="s">
        <v>212</v>
      </c>
      <c r="C167" s="210"/>
      <c r="D167" s="327" t="s">
        <v>31</v>
      </c>
      <c r="E167" s="327"/>
      <c r="F167" s="848">
        <v>8.3900000000000002E-2</v>
      </c>
      <c r="G167" s="848"/>
      <c r="H167" s="848"/>
      <c r="I167" s="848"/>
      <c r="J167" s="863">
        <v>7.6999999999999999E-2</v>
      </c>
      <c r="K167" s="863"/>
      <c r="L167" s="863"/>
      <c r="M167" s="873">
        <v>0.08</v>
      </c>
      <c r="N167" s="873"/>
      <c r="O167" s="873"/>
      <c r="P167" s="863">
        <v>7.1400000000000005E-2</v>
      </c>
      <c r="Q167" s="863"/>
      <c r="R167" s="863"/>
      <c r="S167" s="863">
        <v>6.0999999999999999E-2</v>
      </c>
      <c r="T167" s="863"/>
      <c r="U167" s="863"/>
      <c r="V167" s="863">
        <v>4.9345111178799875E-2</v>
      </c>
      <c r="W167" s="863"/>
      <c r="X167" s="863"/>
      <c r="Y167" s="863">
        <v>4.3854587420657822E-2</v>
      </c>
      <c r="Z167" s="863"/>
      <c r="AA167" s="863"/>
      <c r="AB167" s="863">
        <v>7.3658269441401969E-2</v>
      </c>
      <c r="AC167" s="863"/>
      <c r="AD167" s="863"/>
    </row>
    <row r="168" spans="2:31" ht="50.1" customHeight="1">
      <c r="B168" s="253"/>
      <c r="C168" s="253"/>
      <c r="D168" s="253"/>
      <c r="E168" s="253"/>
      <c r="F168" s="296"/>
      <c r="G168" s="296"/>
      <c r="H168" s="296"/>
      <c r="I168" s="296"/>
      <c r="J168" s="215"/>
      <c r="K168" s="239"/>
      <c r="L168" s="249"/>
      <c r="M168" s="239"/>
      <c r="N168" s="239"/>
      <c r="O168" s="239"/>
      <c r="P168" s="239"/>
      <c r="Q168" s="239"/>
      <c r="R168" s="239"/>
      <c r="S168" s="239"/>
      <c r="T168" s="239"/>
      <c r="U168" s="239"/>
      <c r="V168" s="239"/>
      <c r="W168" s="239"/>
      <c r="X168" s="239"/>
      <c r="Y168" s="239"/>
      <c r="Z168" s="239"/>
      <c r="AA168" s="239"/>
      <c r="AB168" s="239"/>
      <c r="AC168" s="239"/>
      <c r="AD168" s="239"/>
    </row>
    <row r="169" spans="2:31" ht="26.85" customHeight="1">
      <c r="B169" s="6" t="s">
        <v>165</v>
      </c>
      <c r="C169" s="6"/>
      <c r="D169" s="7" t="s">
        <v>10</v>
      </c>
      <c r="E169" s="7"/>
      <c r="F169" s="840" t="s">
        <v>11</v>
      </c>
      <c r="G169" s="840"/>
      <c r="H169" s="840"/>
      <c r="I169" s="840"/>
      <c r="J169" s="831" t="s">
        <v>12</v>
      </c>
      <c r="K169" s="831"/>
      <c r="L169" s="831"/>
      <c r="M169" s="831" t="s">
        <v>13</v>
      </c>
      <c r="N169" s="831"/>
      <c r="O169" s="831"/>
      <c r="P169" s="831" t="s">
        <v>14</v>
      </c>
      <c r="Q169" s="831"/>
      <c r="R169" s="831"/>
      <c r="S169" s="831" t="s">
        <v>15</v>
      </c>
      <c r="T169" s="831"/>
      <c r="U169" s="831"/>
      <c r="V169" s="831" t="s">
        <v>16</v>
      </c>
      <c r="W169" s="831"/>
      <c r="X169" s="831"/>
      <c r="Y169" s="831" t="s">
        <v>17</v>
      </c>
      <c r="Z169" s="831"/>
      <c r="AA169" s="831"/>
      <c r="AB169" s="831" t="s">
        <v>18</v>
      </c>
      <c r="AC169" s="831"/>
      <c r="AD169" s="831"/>
    </row>
    <row r="170" spans="2:31" ht="26.85" customHeight="1">
      <c r="B170" s="289" t="s">
        <v>166</v>
      </c>
      <c r="C170" s="289"/>
      <c r="D170" s="327" t="s">
        <v>25</v>
      </c>
      <c r="E170" s="327"/>
      <c r="F170" s="849">
        <v>64</v>
      </c>
      <c r="G170" s="849" t="s">
        <v>23</v>
      </c>
      <c r="H170" s="849"/>
      <c r="I170" s="849"/>
      <c r="J170" s="829">
        <v>51</v>
      </c>
      <c r="K170" s="829"/>
      <c r="L170" s="829"/>
      <c r="M170" s="829">
        <v>42</v>
      </c>
      <c r="N170" s="829"/>
      <c r="O170" s="829"/>
      <c r="P170" s="829">
        <v>45</v>
      </c>
      <c r="Q170" s="829"/>
      <c r="R170" s="829"/>
      <c r="S170" s="829">
        <v>50</v>
      </c>
      <c r="T170" s="829"/>
      <c r="U170" s="829"/>
      <c r="V170" s="829">
        <v>61</v>
      </c>
      <c r="W170" s="829"/>
      <c r="X170" s="829"/>
      <c r="Y170" s="829">
        <v>24</v>
      </c>
      <c r="Z170" s="829"/>
      <c r="AA170" s="829"/>
      <c r="AB170" s="829">
        <v>30</v>
      </c>
      <c r="AC170" s="829"/>
      <c r="AD170" s="829"/>
    </row>
    <row r="171" spans="2:31" ht="50.1" customHeight="1">
      <c r="B171" s="253"/>
      <c r="C171" s="253"/>
      <c r="D171" s="253"/>
      <c r="E171" s="253"/>
      <c r="F171" s="296"/>
      <c r="G171" s="296"/>
      <c r="H171" s="296"/>
      <c r="I171" s="296"/>
      <c r="J171" s="215"/>
      <c r="K171" s="239"/>
      <c r="L171" s="249"/>
      <c r="M171" s="239"/>
      <c r="N171" s="239"/>
      <c r="O171" s="239"/>
      <c r="P171" s="239"/>
      <c r="Q171" s="239"/>
      <c r="R171" s="239"/>
      <c r="S171" s="239"/>
      <c r="T171" s="239"/>
      <c r="U171" s="239"/>
      <c r="V171" s="239"/>
      <c r="W171" s="239"/>
      <c r="X171" s="239"/>
      <c r="Y171" s="239"/>
      <c r="Z171" s="239"/>
      <c r="AA171" s="239"/>
      <c r="AB171" s="239"/>
      <c r="AC171" s="239"/>
      <c r="AD171" s="239"/>
    </row>
    <row r="172" spans="2:31" ht="26.85" customHeight="1">
      <c r="B172" s="6" t="s">
        <v>167</v>
      </c>
      <c r="C172" s="6"/>
      <c r="D172" s="7" t="s">
        <v>10</v>
      </c>
      <c r="E172" s="7"/>
      <c r="F172" s="840" t="s">
        <v>11</v>
      </c>
      <c r="G172" s="840"/>
      <c r="H172" s="840"/>
      <c r="I172" s="840"/>
      <c r="J172" s="831" t="s">
        <v>12</v>
      </c>
      <c r="K172" s="831"/>
      <c r="L172" s="831"/>
      <c r="M172" s="831" t="s">
        <v>13</v>
      </c>
      <c r="N172" s="831"/>
      <c r="O172" s="831"/>
      <c r="P172" s="831" t="s">
        <v>14</v>
      </c>
      <c r="Q172" s="831"/>
      <c r="R172" s="831"/>
      <c r="S172" s="831" t="s">
        <v>15</v>
      </c>
      <c r="T172" s="831"/>
      <c r="U172" s="831"/>
      <c r="V172" s="831" t="s">
        <v>16</v>
      </c>
      <c r="W172" s="831"/>
      <c r="X172" s="831"/>
      <c r="Y172" s="831" t="s">
        <v>17</v>
      </c>
      <c r="Z172" s="831"/>
      <c r="AA172" s="831"/>
      <c r="AB172" s="831" t="s">
        <v>18</v>
      </c>
      <c r="AC172" s="831"/>
      <c r="AD172" s="831"/>
    </row>
    <row r="173" spans="2:31" ht="26.85" customHeight="1">
      <c r="B173" s="289" t="s">
        <v>168</v>
      </c>
      <c r="C173" s="289"/>
      <c r="D173" s="327" t="s">
        <v>25</v>
      </c>
      <c r="E173" s="327"/>
      <c r="F173" s="849">
        <v>28</v>
      </c>
      <c r="G173" s="849" t="s">
        <v>23</v>
      </c>
      <c r="H173" s="849"/>
      <c r="I173" s="849"/>
      <c r="J173" s="829">
        <v>25</v>
      </c>
      <c r="K173" s="829"/>
      <c r="L173" s="829"/>
      <c r="M173" s="829">
        <v>25</v>
      </c>
      <c r="N173" s="829"/>
      <c r="O173" s="829"/>
      <c r="P173" s="829">
        <v>27</v>
      </c>
      <c r="Q173" s="829"/>
      <c r="R173" s="829"/>
      <c r="S173" s="829">
        <v>35</v>
      </c>
      <c r="T173" s="829"/>
      <c r="U173" s="829"/>
      <c r="V173" s="829">
        <v>41</v>
      </c>
      <c r="W173" s="829"/>
      <c r="X173" s="829"/>
      <c r="Y173" s="829">
        <v>47</v>
      </c>
      <c r="Z173" s="829"/>
      <c r="AA173" s="829"/>
      <c r="AB173" s="829">
        <v>53</v>
      </c>
      <c r="AC173" s="829"/>
      <c r="AD173" s="829"/>
    </row>
    <row r="174" spans="2:31" s="28" customFormat="1" ht="50.1" customHeight="1">
      <c r="B174" s="43"/>
      <c r="C174" s="43"/>
      <c r="D174" s="39"/>
      <c r="E174" s="39"/>
      <c r="F174" s="573"/>
      <c r="G174" s="496"/>
      <c r="H174" s="496"/>
      <c r="I174" s="496"/>
      <c r="J174" s="12"/>
      <c r="K174" s="12"/>
      <c r="L174" s="12"/>
      <c r="M174" s="12"/>
      <c r="N174" s="12"/>
      <c r="O174" s="12"/>
      <c r="P174" s="12"/>
      <c r="Q174" s="12"/>
      <c r="R174" s="12"/>
      <c r="S174" s="12"/>
      <c r="T174" s="12"/>
      <c r="U174" s="12"/>
      <c r="V174" s="12"/>
      <c r="W174" s="12"/>
      <c r="X174" s="12"/>
      <c r="Y174" s="12"/>
      <c r="Z174" s="12"/>
      <c r="AA174" s="12"/>
      <c r="AB174" s="12"/>
      <c r="AC174" s="12"/>
      <c r="AD174" s="12"/>
      <c r="AE174" s="51"/>
    </row>
    <row r="175" spans="2:31" s="28" customFormat="1" ht="26.85" customHeight="1">
      <c r="B175" s="6" t="s">
        <v>213</v>
      </c>
      <c r="C175" s="6"/>
      <c r="D175" s="7" t="s">
        <v>10</v>
      </c>
      <c r="E175" s="46"/>
      <c r="F175" s="840" t="s">
        <v>11</v>
      </c>
      <c r="G175" s="840"/>
      <c r="H175" s="840"/>
      <c r="I175" s="840"/>
      <c r="J175" s="831" t="s">
        <v>12</v>
      </c>
      <c r="K175" s="831"/>
      <c r="L175" s="831"/>
      <c r="M175" s="831" t="s">
        <v>13</v>
      </c>
      <c r="N175" s="831"/>
      <c r="O175" s="831"/>
      <c r="P175" s="831" t="s">
        <v>14</v>
      </c>
      <c r="Q175" s="831"/>
      <c r="R175" s="831"/>
      <c r="S175" s="831" t="s">
        <v>15</v>
      </c>
      <c r="T175" s="831"/>
      <c r="U175" s="831"/>
      <c r="V175" s="831" t="s">
        <v>16</v>
      </c>
      <c r="W175" s="831"/>
      <c r="X175" s="831"/>
      <c r="Y175" s="831" t="s">
        <v>17</v>
      </c>
      <c r="Z175" s="831"/>
      <c r="AA175" s="831"/>
      <c r="AB175" s="831" t="s">
        <v>18</v>
      </c>
      <c r="AC175" s="831"/>
      <c r="AD175" s="831"/>
      <c r="AE175" s="51"/>
    </row>
    <row r="176" spans="2:31" s="28" customFormat="1" ht="26.85" customHeight="1">
      <c r="B176" s="223" t="s">
        <v>170</v>
      </c>
      <c r="C176" s="223"/>
      <c r="D176" s="210" t="s">
        <v>25</v>
      </c>
      <c r="E176" s="210"/>
      <c r="F176" s="874">
        <v>50</v>
      </c>
      <c r="G176" s="874"/>
      <c r="H176" s="874"/>
      <c r="I176" s="874"/>
      <c r="J176" s="830">
        <v>49</v>
      </c>
      <c r="K176" s="830"/>
      <c r="L176" s="830"/>
      <c r="M176" s="830" t="s">
        <v>23</v>
      </c>
      <c r="N176" s="830"/>
      <c r="O176" s="830"/>
      <c r="P176" s="830" t="s">
        <v>23</v>
      </c>
      <c r="Q176" s="830"/>
      <c r="R176" s="830"/>
      <c r="S176" s="830" t="s">
        <v>23</v>
      </c>
      <c r="T176" s="830"/>
      <c r="U176" s="830"/>
      <c r="V176" s="830" t="s">
        <v>23</v>
      </c>
      <c r="W176" s="830"/>
      <c r="X176" s="830"/>
      <c r="Y176" s="830" t="s">
        <v>23</v>
      </c>
      <c r="Z176" s="830"/>
      <c r="AA176" s="830"/>
      <c r="AB176" s="830" t="s">
        <v>23</v>
      </c>
      <c r="AC176" s="830"/>
      <c r="AD176" s="830"/>
      <c r="AE176" s="51"/>
    </row>
    <row r="177" spans="2:31" s="28" customFormat="1" ht="26.85" customHeight="1">
      <c r="B177" s="223" t="s">
        <v>214</v>
      </c>
      <c r="C177" s="223"/>
      <c r="D177" s="210" t="s">
        <v>25</v>
      </c>
      <c r="E177" s="210"/>
      <c r="F177" s="852">
        <v>1310</v>
      </c>
      <c r="G177" s="852"/>
      <c r="H177" s="852"/>
      <c r="I177" s="852"/>
      <c r="J177" s="853">
        <v>1308</v>
      </c>
      <c r="K177" s="830"/>
      <c r="L177" s="830"/>
      <c r="M177" s="830" t="s">
        <v>23</v>
      </c>
      <c r="N177" s="830"/>
      <c r="O177" s="830"/>
      <c r="P177" s="830" t="s">
        <v>23</v>
      </c>
      <c r="Q177" s="830"/>
      <c r="R177" s="830"/>
      <c r="S177" s="830" t="s">
        <v>23</v>
      </c>
      <c r="T177" s="830"/>
      <c r="U177" s="830"/>
      <c r="V177" s="830" t="s">
        <v>23</v>
      </c>
      <c r="W177" s="830"/>
      <c r="X177" s="830"/>
      <c r="Y177" s="830" t="s">
        <v>23</v>
      </c>
      <c r="Z177" s="830"/>
      <c r="AA177" s="830"/>
      <c r="AB177" s="830" t="s">
        <v>23</v>
      </c>
      <c r="AC177" s="830"/>
      <c r="AD177" s="830"/>
      <c r="AE177" s="51"/>
    </row>
    <row r="178" spans="2:31" s="28" customFormat="1" ht="26.85" customHeight="1">
      <c r="B178" s="263" t="s">
        <v>172</v>
      </c>
      <c r="C178" s="223"/>
      <c r="D178" s="210" t="s">
        <v>25</v>
      </c>
      <c r="E178" s="210"/>
      <c r="F178" s="851">
        <f>SUM(F176:I177)</f>
        <v>1360</v>
      </c>
      <c r="G178" s="851"/>
      <c r="H178" s="851"/>
      <c r="I178" s="851"/>
      <c r="J178" s="853">
        <f>SUM(J176:J177)</f>
        <v>1357</v>
      </c>
      <c r="K178" s="830"/>
      <c r="L178" s="830"/>
      <c r="M178" s="830" t="s">
        <v>23</v>
      </c>
      <c r="N178" s="830"/>
      <c r="O178" s="830"/>
      <c r="P178" s="830" t="s">
        <v>23</v>
      </c>
      <c r="Q178" s="830"/>
      <c r="R178" s="830"/>
      <c r="S178" s="830" t="s">
        <v>23</v>
      </c>
      <c r="T178" s="830"/>
      <c r="U178" s="830"/>
      <c r="V178" s="830" t="s">
        <v>23</v>
      </c>
      <c r="W178" s="830"/>
      <c r="X178" s="830"/>
      <c r="Y178" s="830" t="s">
        <v>23</v>
      </c>
      <c r="Z178" s="830"/>
      <c r="AA178" s="830"/>
      <c r="AB178" s="830" t="s">
        <v>23</v>
      </c>
      <c r="AC178" s="830"/>
      <c r="AD178" s="830"/>
      <c r="AE178" s="51"/>
    </row>
    <row r="179" spans="2:31" s="28" customFormat="1" ht="26.85" customHeight="1">
      <c r="B179" s="223" t="s">
        <v>173</v>
      </c>
      <c r="C179" s="223"/>
      <c r="D179" s="210" t="s">
        <v>25</v>
      </c>
      <c r="E179" s="210"/>
      <c r="F179" s="874">
        <v>50</v>
      </c>
      <c r="G179" s="874"/>
      <c r="H179" s="874"/>
      <c r="I179" s="874"/>
      <c r="J179" s="830">
        <v>49</v>
      </c>
      <c r="K179" s="830"/>
      <c r="L179" s="830"/>
      <c r="M179" s="830" t="s">
        <v>23</v>
      </c>
      <c r="N179" s="830"/>
      <c r="O179" s="830"/>
      <c r="P179" s="830" t="s">
        <v>23</v>
      </c>
      <c r="Q179" s="830"/>
      <c r="R179" s="830"/>
      <c r="S179" s="830" t="s">
        <v>23</v>
      </c>
      <c r="T179" s="830"/>
      <c r="U179" s="830"/>
      <c r="V179" s="830" t="s">
        <v>23</v>
      </c>
      <c r="W179" s="830"/>
      <c r="X179" s="830"/>
      <c r="Y179" s="830" t="s">
        <v>23</v>
      </c>
      <c r="Z179" s="830"/>
      <c r="AA179" s="830"/>
      <c r="AB179" s="830" t="s">
        <v>23</v>
      </c>
      <c r="AC179" s="830"/>
      <c r="AD179" s="830"/>
      <c r="AE179" s="51"/>
    </row>
    <row r="180" spans="2:31" s="28" customFormat="1" ht="26.85" customHeight="1">
      <c r="B180" s="223" t="s">
        <v>174</v>
      </c>
      <c r="C180" s="223"/>
      <c r="D180" s="210" t="s">
        <v>25</v>
      </c>
      <c r="E180" s="210"/>
      <c r="F180" s="874" t="s">
        <v>215</v>
      </c>
      <c r="G180" s="874"/>
      <c r="H180" s="874"/>
      <c r="I180" s="874"/>
      <c r="J180" s="830" t="s">
        <v>215</v>
      </c>
      <c r="K180" s="830"/>
      <c r="L180" s="830"/>
      <c r="M180" s="830" t="s">
        <v>23</v>
      </c>
      <c r="N180" s="830"/>
      <c r="O180" s="830"/>
      <c r="P180" s="830" t="s">
        <v>23</v>
      </c>
      <c r="Q180" s="830"/>
      <c r="R180" s="830"/>
      <c r="S180" s="830" t="s">
        <v>23</v>
      </c>
      <c r="T180" s="830"/>
      <c r="U180" s="830"/>
      <c r="V180" s="830" t="s">
        <v>23</v>
      </c>
      <c r="W180" s="830"/>
      <c r="X180" s="830"/>
      <c r="Y180" s="830" t="s">
        <v>23</v>
      </c>
      <c r="Z180" s="830"/>
      <c r="AA180" s="830"/>
      <c r="AB180" s="830" t="s">
        <v>23</v>
      </c>
      <c r="AC180" s="830"/>
      <c r="AD180" s="830"/>
      <c r="AE180" s="51"/>
    </row>
    <row r="181" spans="2:31" s="28" customFormat="1" ht="26.85" customHeight="1">
      <c r="B181" s="263" t="s">
        <v>175</v>
      </c>
      <c r="C181" s="223"/>
      <c r="D181" s="210" t="s">
        <v>25</v>
      </c>
      <c r="E181" s="210"/>
      <c r="F181" s="849">
        <f>SUM(F179:I180)</f>
        <v>50</v>
      </c>
      <c r="G181" s="849"/>
      <c r="H181" s="849"/>
      <c r="I181" s="849"/>
      <c r="J181" s="830">
        <v>49</v>
      </c>
      <c r="K181" s="830"/>
      <c r="L181" s="830"/>
      <c r="M181" s="830" t="s">
        <v>23</v>
      </c>
      <c r="N181" s="830"/>
      <c r="O181" s="830"/>
      <c r="P181" s="830" t="s">
        <v>23</v>
      </c>
      <c r="Q181" s="830"/>
      <c r="R181" s="830"/>
      <c r="S181" s="830" t="s">
        <v>23</v>
      </c>
      <c r="T181" s="830"/>
      <c r="U181" s="830"/>
      <c r="V181" s="830" t="s">
        <v>23</v>
      </c>
      <c r="W181" s="830"/>
      <c r="X181" s="830"/>
      <c r="Y181" s="830" t="s">
        <v>23</v>
      </c>
      <c r="Z181" s="830"/>
      <c r="AA181" s="830"/>
      <c r="AB181" s="830" t="s">
        <v>23</v>
      </c>
      <c r="AC181" s="830"/>
      <c r="AD181" s="830"/>
      <c r="AE181" s="51"/>
    </row>
    <row r="182" spans="2:31" ht="26.85" customHeight="1">
      <c r="B182" s="593" t="s">
        <v>216</v>
      </c>
      <c r="C182" s="28"/>
      <c r="F182" s="496"/>
      <c r="G182" s="496"/>
      <c r="H182" s="496"/>
      <c r="I182" s="496"/>
      <c r="M182" s="36"/>
    </row>
    <row r="183" spans="2:31" ht="50.1" customHeight="1">
      <c r="B183" s="574"/>
      <c r="C183" s="28"/>
      <c r="F183" s="496"/>
      <c r="G183" s="496"/>
      <c r="H183" s="496"/>
      <c r="I183" s="496"/>
      <c r="M183" s="36"/>
    </row>
    <row r="184" spans="2:31" ht="26.85" customHeight="1">
      <c r="B184" s="6" t="s">
        <v>217</v>
      </c>
      <c r="C184" s="6"/>
      <c r="D184" s="7" t="s">
        <v>10</v>
      </c>
      <c r="E184" s="46"/>
      <c r="F184" s="840" t="s">
        <v>11</v>
      </c>
      <c r="G184" s="840"/>
      <c r="H184" s="840"/>
      <c r="I184" s="840"/>
      <c r="J184" s="831" t="s">
        <v>12</v>
      </c>
      <c r="K184" s="831"/>
      <c r="L184" s="831"/>
      <c r="M184" s="831" t="s">
        <v>13</v>
      </c>
      <c r="N184" s="831"/>
      <c r="O184" s="831"/>
      <c r="P184" s="831" t="s">
        <v>14</v>
      </c>
      <c r="Q184" s="831"/>
      <c r="R184" s="831"/>
      <c r="S184" s="831" t="s">
        <v>15</v>
      </c>
      <c r="T184" s="831"/>
      <c r="U184" s="831"/>
      <c r="V184" s="831" t="s">
        <v>16</v>
      </c>
      <c r="W184" s="831"/>
      <c r="X184" s="831"/>
      <c r="Y184" s="831" t="s">
        <v>17</v>
      </c>
      <c r="Z184" s="831"/>
      <c r="AA184" s="831"/>
      <c r="AB184" s="831" t="s">
        <v>18</v>
      </c>
      <c r="AC184" s="831"/>
      <c r="AD184" s="831"/>
    </row>
    <row r="185" spans="2:31" ht="26.85" customHeight="1">
      <c r="B185" s="223" t="s">
        <v>218</v>
      </c>
      <c r="C185" s="218"/>
      <c r="D185" s="242" t="s">
        <v>31</v>
      </c>
      <c r="E185" s="242"/>
      <c r="F185" s="835">
        <v>2.3E-2</v>
      </c>
      <c r="G185" s="875"/>
      <c r="H185" s="875"/>
      <c r="I185" s="875"/>
      <c r="J185" s="836" t="s">
        <v>23</v>
      </c>
      <c r="K185" s="836"/>
      <c r="L185" s="836"/>
      <c r="M185" s="836" t="s">
        <v>23</v>
      </c>
      <c r="N185" s="836"/>
      <c r="O185" s="836"/>
      <c r="P185" s="836" t="s">
        <v>23</v>
      </c>
      <c r="Q185" s="836"/>
      <c r="R185" s="836"/>
      <c r="S185" s="836" t="s">
        <v>23</v>
      </c>
      <c r="T185" s="836"/>
      <c r="U185" s="836"/>
      <c r="V185" s="836" t="s">
        <v>23</v>
      </c>
      <c r="W185" s="836"/>
      <c r="X185" s="836"/>
      <c r="Y185" s="836" t="s">
        <v>23</v>
      </c>
      <c r="Z185" s="836"/>
      <c r="AA185" s="836"/>
      <c r="AB185" s="836" t="s">
        <v>23</v>
      </c>
      <c r="AC185" s="836"/>
      <c r="AD185" s="836"/>
    </row>
    <row r="186" spans="2:31" ht="26.85" customHeight="1">
      <c r="B186" s="223" t="s">
        <v>219</v>
      </c>
      <c r="C186" s="218"/>
      <c r="D186" s="210" t="s">
        <v>31</v>
      </c>
      <c r="E186" s="210"/>
      <c r="F186" s="835">
        <v>0.17599999999999999</v>
      </c>
      <c r="G186" s="875"/>
      <c r="H186" s="875"/>
      <c r="I186" s="875"/>
      <c r="J186" s="836" t="s">
        <v>23</v>
      </c>
      <c r="K186" s="836"/>
      <c r="L186" s="836"/>
      <c r="M186" s="836" t="s">
        <v>23</v>
      </c>
      <c r="N186" s="836"/>
      <c r="O186" s="836"/>
      <c r="P186" s="836" t="s">
        <v>23</v>
      </c>
      <c r="Q186" s="836"/>
      <c r="R186" s="836"/>
      <c r="S186" s="836" t="s">
        <v>23</v>
      </c>
      <c r="T186" s="836"/>
      <c r="U186" s="836"/>
      <c r="V186" s="836" t="s">
        <v>23</v>
      </c>
      <c r="W186" s="836"/>
      <c r="X186" s="836"/>
      <c r="Y186" s="836" t="s">
        <v>23</v>
      </c>
      <c r="Z186" s="836"/>
      <c r="AA186" s="836"/>
      <c r="AB186" s="836" t="s">
        <v>23</v>
      </c>
      <c r="AC186" s="836"/>
      <c r="AD186" s="836"/>
    </row>
    <row r="187" spans="2:31" ht="15.6" customHeight="1">
      <c r="B187" s="326"/>
      <c r="C187" s="326"/>
      <c r="D187" s="10"/>
      <c r="E187" s="10"/>
      <c r="F187" s="373"/>
      <c r="G187" s="373"/>
      <c r="H187" s="373"/>
      <c r="I187" s="373"/>
      <c r="J187" s="11"/>
      <c r="K187" s="11"/>
      <c r="L187" s="11"/>
      <c r="M187" s="11"/>
      <c r="N187" s="11"/>
      <c r="O187" s="11"/>
      <c r="P187" s="11"/>
      <c r="Q187" s="11"/>
      <c r="R187" s="11"/>
      <c r="S187" s="11"/>
      <c r="T187" s="11"/>
      <c r="U187" s="11"/>
      <c r="V187" s="11"/>
      <c r="W187" s="11"/>
      <c r="X187" s="11"/>
      <c r="Y187" s="11"/>
      <c r="Z187" s="11"/>
      <c r="AA187" s="11"/>
      <c r="AB187" s="11"/>
      <c r="AC187" s="11"/>
      <c r="AD187" s="11"/>
    </row>
    <row r="188" spans="2:31" ht="14.25" customHeight="1">
      <c r="B188" s="28"/>
      <c r="C188" s="28"/>
      <c r="F188" s="29"/>
      <c r="G188" s="29"/>
      <c r="H188" s="29"/>
      <c r="I188" s="29"/>
      <c r="M188" s="36"/>
    </row>
    <row r="189" spans="2:31" ht="70.9" customHeight="1">
      <c r="B189" s="826" t="s">
        <v>220</v>
      </c>
      <c r="C189" s="826"/>
      <c r="D189" s="826"/>
      <c r="E189" s="826"/>
      <c r="F189" s="826"/>
      <c r="G189" s="826"/>
      <c r="H189" s="826"/>
      <c r="I189" s="826"/>
      <c r="J189" s="826"/>
      <c r="K189" s="826"/>
      <c r="L189" s="826"/>
      <c r="M189" s="826"/>
      <c r="N189" s="826"/>
      <c r="O189" s="826"/>
      <c r="P189" s="826"/>
      <c r="Q189" s="826"/>
      <c r="R189" s="826"/>
      <c r="S189" s="826"/>
      <c r="T189" s="826"/>
      <c r="U189" s="826"/>
      <c r="V189" s="826"/>
      <c r="W189" s="826"/>
      <c r="X189" s="826"/>
      <c r="Y189" s="826"/>
      <c r="Z189" s="826"/>
      <c r="AA189" s="826"/>
      <c r="AB189" s="826"/>
      <c r="AC189" s="826"/>
      <c r="AD189" s="826"/>
    </row>
    <row r="193" spans="2:3">
      <c r="B193" s="104"/>
      <c r="C193" s="104"/>
    </row>
  </sheetData>
  <sheetProtection sheet="0" formatCells="0" formatColumns="0" formatRows="0" insertColumns="0" insertRows="0" insertHyperlinks="0" deleteColumns="0" deleteRows="0" sort="0" autoFilter="0" pivotTables="0"/>
  <mergeCells count="609">
    <mergeCell ref="B7:L7"/>
    <mergeCell ref="F36:I36"/>
    <mergeCell ref="J36:L36"/>
    <mergeCell ref="M36:O36"/>
    <mergeCell ref="P36:R36"/>
    <mergeCell ref="S36:U36"/>
    <mergeCell ref="V36:X36"/>
    <mergeCell ref="Y36:AA36"/>
    <mergeCell ref="AB36:AD36"/>
    <mergeCell ref="F9:I9"/>
    <mergeCell ref="F15:I15"/>
    <mergeCell ref="J15:L15"/>
    <mergeCell ref="F165:I165"/>
    <mergeCell ref="J165:L165"/>
    <mergeCell ref="M165:O165"/>
    <mergeCell ref="P165:R165"/>
    <mergeCell ref="S165:U165"/>
    <mergeCell ref="V165:X165"/>
    <mergeCell ref="Y165:AA165"/>
    <mergeCell ref="AB165:AD165"/>
    <mergeCell ref="F132:I132"/>
    <mergeCell ref="J132:L132"/>
    <mergeCell ref="M132:O132"/>
    <mergeCell ref="P132:R132"/>
    <mergeCell ref="S132:U132"/>
    <mergeCell ref="V132:X132"/>
    <mergeCell ref="Y132:AA132"/>
    <mergeCell ref="AB132:AD132"/>
    <mergeCell ref="F141:I141"/>
    <mergeCell ref="J141:L141"/>
    <mergeCell ref="M141:O141"/>
    <mergeCell ref="P141:R141"/>
    <mergeCell ref="S141:U141"/>
    <mergeCell ref="V141:X141"/>
    <mergeCell ref="Y141:AA141"/>
    <mergeCell ref="AB141:AD141"/>
    <mergeCell ref="F169:I169"/>
    <mergeCell ref="J169:L169"/>
    <mergeCell ref="M169:O169"/>
    <mergeCell ref="P169:R169"/>
    <mergeCell ref="S169:U169"/>
    <mergeCell ref="V169:X169"/>
    <mergeCell ref="Y169:AA169"/>
    <mergeCell ref="AB169:AD169"/>
    <mergeCell ref="F149:I149"/>
    <mergeCell ref="J149:L149"/>
    <mergeCell ref="M149:O149"/>
    <mergeCell ref="P149:R149"/>
    <mergeCell ref="S149:U149"/>
    <mergeCell ref="V149:X149"/>
    <mergeCell ref="Y149:AA149"/>
    <mergeCell ref="AB149:AD149"/>
    <mergeCell ref="F157:I157"/>
    <mergeCell ref="J157:L157"/>
    <mergeCell ref="M157:O157"/>
    <mergeCell ref="P157:R157"/>
    <mergeCell ref="S157:U157"/>
    <mergeCell ref="V157:X157"/>
    <mergeCell ref="Y157:AA157"/>
    <mergeCell ref="AB157:AD157"/>
    <mergeCell ref="AB133:AD133"/>
    <mergeCell ref="AB134:AD134"/>
    <mergeCell ref="M133:O133"/>
    <mergeCell ref="P133:R133"/>
    <mergeCell ref="S133:U133"/>
    <mergeCell ref="V133:X133"/>
    <mergeCell ref="Y133:AA133"/>
    <mergeCell ref="J133:L133"/>
    <mergeCell ref="Y134:AA134"/>
    <mergeCell ref="J135:L135"/>
    <mergeCell ref="M135:O135"/>
    <mergeCell ref="P135:R135"/>
    <mergeCell ref="S135:U135"/>
    <mergeCell ref="V135:X135"/>
    <mergeCell ref="Y135:AA135"/>
    <mergeCell ref="J134:L134"/>
    <mergeCell ref="F97:I97"/>
    <mergeCell ref="J97:L97"/>
    <mergeCell ref="M97:O97"/>
    <mergeCell ref="P97:R97"/>
    <mergeCell ref="S97:U97"/>
    <mergeCell ref="V97:X97"/>
    <mergeCell ref="Y97:AA97"/>
    <mergeCell ref="M129:O129"/>
    <mergeCell ref="P129:R129"/>
    <mergeCell ref="S129:U129"/>
    <mergeCell ref="V129:X129"/>
    <mergeCell ref="Y129:AA129"/>
    <mergeCell ref="J129:L129"/>
    <mergeCell ref="M134:O134"/>
    <mergeCell ref="P134:R134"/>
    <mergeCell ref="S134:U134"/>
    <mergeCell ref="V134:X134"/>
    <mergeCell ref="F114:I114"/>
    <mergeCell ref="J114:L114"/>
    <mergeCell ref="M114:O114"/>
    <mergeCell ref="P114:R114"/>
    <mergeCell ref="S114:U114"/>
    <mergeCell ref="V114:X114"/>
    <mergeCell ref="Y114:AA114"/>
    <mergeCell ref="AB114:AD114"/>
    <mergeCell ref="Y109:AA109"/>
    <mergeCell ref="AB109:AD109"/>
    <mergeCell ref="J110:L110"/>
    <mergeCell ref="M110:O110"/>
    <mergeCell ref="P110:R110"/>
    <mergeCell ref="S110:U110"/>
    <mergeCell ref="V110:X110"/>
    <mergeCell ref="Y110:AA110"/>
    <mergeCell ref="J109:L109"/>
    <mergeCell ref="M109:O109"/>
    <mergeCell ref="P109:R109"/>
    <mergeCell ref="S109:U109"/>
    <mergeCell ref="V109:X109"/>
    <mergeCell ref="F63:I63"/>
    <mergeCell ref="J63:L63"/>
    <mergeCell ref="M63:O63"/>
    <mergeCell ref="P63:R63"/>
    <mergeCell ref="S63:U63"/>
    <mergeCell ref="V63:X63"/>
    <mergeCell ref="Y63:AA63"/>
    <mergeCell ref="AB63:AD63"/>
    <mergeCell ref="F75:I75"/>
    <mergeCell ref="J75:L75"/>
    <mergeCell ref="M75:O75"/>
    <mergeCell ref="P75:R75"/>
    <mergeCell ref="S75:U75"/>
    <mergeCell ref="V75:X75"/>
    <mergeCell ref="Y75:AA75"/>
    <mergeCell ref="AB75:AD75"/>
    <mergeCell ref="F58:I58"/>
    <mergeCell ref="J58:L58"/>
    <mergeCell ref="M58:O58"/>
    <mergeCell ref="P58:R58"/>
    <mergeCell ref="S58:U58"/>
    <mergeCell ref="V58:X58"/>
    <mergeCell ref="Y58:AA58"/>
    <mergeCell ref="AB58:AD58"/>
    <mergeCell ref="B56:J56"/>
    <mergeCell ref="F186:I186"/>
    <mergeCell ref="J186:L186"/>
    <mergeCell ref="M186:O186"/>
    <mergeCell ref="P186:R186"/>
    <mergeCell ref="S186:U186"/>
    <mergeCell ref="V186:X186"/>
    <mergeCell ref="Y186:AA186"/>
    <mergeCell ref="AB186:AD186"/>
    <mergeCell ref="F185:I185"/>
    <mergeCell ref="J185:L185"/>
    <mergeCell ref="M185:O185"/>
    <mergeCell ref="P185:R185"/>
    <mergeCell ref="S185:U185"/>
    <mergeCell ref="V185:X185"/>
    <mergeCell ref="Y185:AA185"/>
    <mergeCell ref="AB185:AD185"/>
    <mergeCell ref="V181:X181"/>
    <mergeCell ref="Y181:AA181"/>
    <mergeCell ref="AB181:AD181"/>
    <mergeCell ref="F184:I184"/>
    <mergeCell ref="J184:L184"/>
    <mergeCell ref="M184:O184"/>
    <mergeCell ref="P184:R184"/>
    <mergeCell ref="S184:U184"/>
    <mergeCell ref="V184:X184"/>
    <mergeCell ref="Y184:AA184"/>
    <mergeCell ref="AB184:AD184"/>
    <mergeCell ref="F181:I181"/>
    <mergeCell ref="J181:L181"/>
    <mergeCell ref="M181:O181"/>
    <mergeCell ref="P181:R181"/>
    <mergeCell ref="S181:U181"/>
    <mergeCell ref="V179:X179"/>
    <mergeCell ref="Y179:AA179"/>
    <mergeCell ref="AB179:AD179"/>
    <mergeCell ref="F180:I180"/>
    <mergeCell ref="J180:L180"/>
    <mergeCell ref="M180:O180"/>
    <mergeCell ref="P180:R180"/>
    <mergeCell ref="S180:U180"/>
    <mergeCell ref="V180:X180"/>
    <mergeCell ref="Y180:AA180"/>
    <mergeCell ref="AB180:AD180"/>
    <mergeCell ref="F179:I179"/>
    <mergeCell ref="J179:L179"/>
    <mergeCell ref="M179:O179"/>
    <mergeCell ref="P179:R179"/>
    <mergeCell ref="S179:U179"/>
    <mergeCell ref="F178:I178"/>
    <mergeCell ref="J178:L178"/>
    <mergeCell ref="M178:O178"/>
    <mergeCell ref="P178:R178"/>
    <mergeCell ref="S178:U178"/>
    <mergeCell ref="V178:X178"/>
    <mergeCell ref="Y178:AA178"/>
    <mergeCell ref="AB178:AD178"/>
    <mergeCell ref="M177:O177"/>
    <mergeCell ref="P177:R177"/>
    <mergeCell ref="S177:U177"/>
    <mergeCell ref="V177:X177"/>
    <mergeCell ref="Y177:AA177"/>
    <mergeCell ref="F177:I177"/>
    <mergeCell ref="J177:L177"/>
    <mergeCell ref="F176:I176"/>
    <mergeCell ref="J176:L176"/>
    <mergeCell ref="M176:O176"/>
    <mergeCell ref="P176:R176"/>
    <mergeCell ref="S176:U176"/>
    <mergeCell ref="V176:X176"/>
    <mergeCell ref="Y176:AA176"/>
    <mergeCell ref="AB176:AD176"/>
    <mergeCell ref="AB177:AD177"/>
    <mergeCell ref="F175:I175"/>
    <mergeCell ref="J175:L175"/>
    <mergeCell ref="M175:O175"/>
    <mergeCell ref="P175:R175"/>
    <mergeCell ref="S175:U175"/>
    <mergeCell ref="V175:X175"/>
    <mergeCell ref="Y175:AA175"/>
    <mergeCell ref="AB175:AD175"/>
    <mergeCell ref="AB135:AD135"/>
    <mergeCell ref="AB136:AD136"/>
    <mergeCell ref="AB137:AD137"/>
    <mergeCell ref="Y138:AA138"/>
    <mergeCell ref="AB138:AD138"/>
    <mergeCell ref="J138:L138"/>
    <mergeCell ref="M138:O138"/>
    <mergeCell ref="P138:R138"/>
    <mergeCell ref="S138:U138"/>
    <mergeCell ref="V138:X138"/>
    <mergeCell ref="Y136:AA136"/>
    <mergeCell ref="J137:L137"/>
    <mergeCell ref="M137:O137"/>
    <mergeCell ref="P137:R137"/>
    <mergeCell ref="S137:U137"/>
    <mergeCell ref="V137:X137"/>
    <mergeCell ref="J127:L127"/>
    <mergeCell ref="M127:O127"/>
    <mergeCell ref="P127:R127"/>
    <mergeCell ref="S127:U127"/>
    <mergeCell ref="V127:X127"/>
    <mergeCell ref="Y127:AA127"/>
    <mergeCell ref="AB127:AD127"/>
    <mergeCell ref="M126:O126"/>
    <mergeCell ref="S126:U126"/>
    <mergeCell ref="V126:X126"/>
    <mergeCell ref="Y126:AA126"/>
    <mergeCell ref="J126:L126"/>
    <mergeCell ref="P126:R126"/>
    <mergeCell ref="J123:L123"/>
    <mergeCell ref="M123:O123"/>
    <mergeCell ref="P123:R123"/>
    <mergeCell ref="S123:U123"/>
    <mergeCell ref="V123:X123"/>
    <mergeCell ref="Y123:AA123"/>
    <mergeCell ref="AB123:AD123"/>
    <mergeCell ref="M122:O122"/>
    <mergeCell ref="P122:R122"/>
    <mergeCell ref="S122:U122"/>
    <mergeCell ref="V122:X122"/>
    <mergeCell ref="Y122:AA122"/>
    <mergeCell ref="J125:L125"/>
    <mergeCell ref="M125:O125"/>
    <mergeCell ref="P125:R125"/>
    <mergeCell ref="S125:U125"/>
    <mergeCell ref="V125:X125"/>
    <mergeCell ref="M124:O124"/>
    <mergeCell ref="P124:R124"/>
    <mergeCell ref="S124:U124"/>
    <mergeCell ref="V124:X124"/>
    <mergeCell ref="J121:L121"/>
    <mergeCell ref="M121:O121"/>
    <mergeCell ref="P121:R121"/>
    <mergeCell ref="S121:U121"/>
    <mergeCell ref="V121:X121"/>
    <mergeCell ref="Y121:AA121"/>
    <mergeCell ref="AB121:AD121"/>
    <mergeCell ref="M120:O120"/>
    <mergeCell ref="P120:R120"/>
    <mergeCell ref="S120:U120"/>
    <mergeCell ref="V120:X120"/>
    <mergeCell ref="Y120:AA120"/>
    <mergeCell ref="M116:O116"/>
    <mergeCell ref="P116:R116"/>
    <mergeCell ref="S116:U116"/>
    <mergeCell ref="V116:X116"/>
    <mergeCell ref="Y116:AA116"/>
    <mergeCell ref="AB118:AD118"/>
    <mergeCell ref="J119:L119"/>
    <mergeCell ref="M119:O119"/>
    <mergeCell ref="P119:R119"/>
    <mergeCell ref="S119:U119"/>
    <mergeCell ref="V119:X119"/>
    <mergeCell ref="Y119:AA119"/>
    <mergeCell ref="AB119:AD119"/>
    <mergeCell ref="M118:O118"/>
    <mergeCell ref="P118:R118"/>
    <mergeCell ref="S118:U118"/>
    <mergeCell ref="V118:X118"/>
    <mergeCell ref="Y118:AA118"/>
    <mergeCell ref="J136:L136"/>
    <mergeCell ref="M136:O136"/>
    <mergeCell ref="P136:R136"/>
    <mergeCell ref="S136:U136"/>
    <mergeCell ref="V136:X136"/>
    <mergeCell ref="Y112:AA112"/>
    <mergeCell ref="AB112:AD112"/>
    <mergeCell ref="J112:L112"/>
    <mergeCell ref="M112:O112"/>
    <mergeCell ref="P112:R112"/>
    <mergeCell ref="S112:U112"/>
    <mergeCell ref="V112:X112"/>
    <mergeCell ref="J115:L115"/>
    <mergeCell ref="M115:O115"/>
    <mergeCell ref="P115:R115"/>
    <mergeCell ref="S115:U115"/>
    <mergeCell ref="V115:X115"/>
    <mergeCell ref="Y115:AA115"/>
    <mergeCell ref="AB115:AD115"/>
    <mergeCell ref="AB116:AD116"/>
    <mergeCell ref="J117:L117"/>
    <mergeCell ref="M117:O117"/>
    <mergeCell ref="P117:R117"/>
    <mergeCell ref="S117:U117"/>
    <mergeCell ref="J108:L108"/>
    <mergeCell ref="M108:O108"/>
    <mergeCell ref="P108:R108"/>
    <mergeCell ref="S108:U108"/>
    <mergeCell ref="V108:X108"/>
    <mergeCell ref="Y108:AA108"/>
    <mergeCell ref="AB108:AD108"/>
    <mergeCell ref="J107:L107"/>
    <mergeCell ref="M107:O107"/>
    <mergeCell ref="P107:R107"/>
    <mergeCell ref="S107:U107"/>
    <mergeCell ref="V107:X107"/>
    <mergeCell ref="Y107:AA107"/>
    <mergeCell ref="AB107:AD107"/>
    <mergeCell ref="J106:L106"/>
    <mergeCell ref="M106:O106"/>
    <mergeCell ref="P106:R106"/>
    <mergeCell ref="S106:U106"/>
    <mergeCell ref="V106:X106"/>
    <mergeCell ref="Y106:AA106"/>
    <mergeCell ref="AB106:AD106"/>
    <mergeCell ref="J105:L105"/>
    <mergeCell ref="M105:O105"/>
    <mergeCell ref="P105:R105"/>
    <mergeCell ref="S105:U105"/>
    <mergeCell ref="V105:X105"/>
    <mergeCell ref="Y105:AA105"/>
    <mergeCell ref="AB105:AD105"/>
    <mergeCell ref="J104:L104"/>
    <mergeCell ref="M104:O104"/>
    <mergeCell ref="P104:R104"/>
    <mergeCell ref="S104:U104"/>
    <mergeCell ref="V104:X104"/>
    <mergeCell ref="Y104:AA104"/>
    <mergeCell ref="AB104:AD104"/>
    <mergeCell ref="J103:L103"/>
    <mergeCell ref="M103:O103"/>
    <mergeCell ref="P103:R103"/>
    <mergeCell ref="S103:U103"/>
    <mergeCell ref="V103:X103"/>
    <mergeCell ref="Y103:AA103"/>
    <mergeCell ref="AB103:AD103"/>
    <mergeCell ref="J102:L102"/>
    <mergeCell ref="M102:O102"/>
    <mergeCell ref="P102:R102"/>
    <mergeCell ref="S102:U102"/>
    <mergeCell ref="V102:X102"/>
    <mergeCell ref="Y102:AA102"/>
    <mergeCell ref="AB102:AD102"/>
    <mergeCell ref="J101:L101"/>
    <mergeCell ref="M101:O101"/>
    <mergeCell ref="P101:R101"/>
    <mergeCell ref="S101:U101"/>
    <mergeCell ref="V101:X101"/>
    <mergeCell ref="Y101:AA101"/>
    <mergeCell ref="AB101:AD101"/>
    <mergeCell ref="F173:I173"/>
    <mergeCell ref="J173:L173"/>
    <mergeCell ref="M173:O173"/>
    <mergeCell ref="P173:R173"/>
    <mergeCell ref="S173:U173"/>
    <mergeCell ref="V173:X173"/>
    <mergeCell ref="Y173:AA173"/>
    <mergeCell ref="AB173:AD173"/>
    <mergeCell ref="F170:I170"/>
    <mergeCell ref="J170:L170"/>
    <mergeCell ref="M170:O170"/>
    <mergeCell ref="P170:R170"/>
    <mergeCell ref="S170:U170"/>
    <mergeCell ref="V170:X170"/>
    <mergeCell ref="Y170:AA170"/>
    <mergeCell ref="AB170:AD170"/>
    <mergeCell ref="F172:I172"/>
    <mergeCell ref="J172:L172"/>
    <mergeCell ref="M172:O172"/>
    <mergeCell ref="P172:R172"/>
    <mergeCell ref="S172:U172"/>
    <mergeCell ref="V172:X172"/>
    <mergeCell ref="Y172:AA172"/>
    <mergeCell ref="AB172:AD172"/>
    <mergeCell ref="AB166:AD166"/>
    <mergeCell ref="F167:I167"/>
    <mergeCell ref="J167:L167"/>
    <mergeCell ref="M167:O167"/>
    <mergeCell ref="P167:R167"/>
    <mergeCell ref="S167:U167"/>
    <mergeCell ref="V167:X167"/>
    <mergeCell ref="Y167:AA167"/>
    <mergeCell ref="AB167:AD167"/>
    <mergeCell ref="V166:X166"/>
    <mergeCell ref="Y166:AA166"/>
    <mergeCell ref="F166:I166"/>
    <mergeCell ref="J166:L166"/>
    <mergeCell ref="M166:O166"/>
    <mergeCell ref="P166:R166"/>
    <mergeCell ref="S166:U166"/>
    <mergeCell ref="F158:I158"/>
    <mergeCell ref="F159:I159"/>
    <mergeCell ref="F160:I160"/>
    <mergeCell ref="F161:I161"/>
    <mergeCell ref="F162:I162"/>
    <mergeCell ref="F163:I163"/>
    <mergeCell ref="Y161:AA161"/>
    <mergeCell ref="AB161:AD161"/>
    <mergeCell ref="J162:L162"/>
    <mergeCell ref="M162:O162"/>
    <mergeCell ref="P162:R162"/>
    <mergeCell ref="S162:U162"/>
    <mergeCell ref="V162:X162"/>
    <mergeCell ref="Y162:AA162"/>
    <mergeCell ref="AB162:AD162"/>
    <mergeCell ref="Y159:AA159"/>
    <mergeCell ref="AB159:AD159"/>
    <mergeCell ref="J158:L158"/>
    <mergeCell ref="M158:O158"/>
    <mergeCell ref="P158:R158"/>
    <mergeCell ref="S158:U158"/>
    <mergeCell ref="V158:X158"/>
    <mergeCell ref="Y158:AA158"/>
    <mergeCell ref="AB158:AD158"/>
    <mergeCell ref="J163:L163"/>
    <mergeCell ref="M163:O163"/>
    <mergeCell ref="P163:R163"/>
    <mergeCell ref="S163:U163"/>
    <mergeCell ref="J161:L161"/>
    <mergeCell ref="M161:O161"/>
    <mergeCell ref="P161:R161"/>
    <mergeCell ref="S161:U161"/>
    <mergeCell ref="V161:X161"/>
    <mergeCell ref="J159:L159"/>
    <mergeCell ref="M159:O159"/>
    <mergeCell ref="P159:R159"/>
    <mergeCell ref="S159:U159"/>
    <mergeCell ref="V159:X159"/>
    <mergeCell ref="J160:L160"/>
    <mergeCell ref="M160:O160"/>
    <mergeCell ref="P155:R155"/>
    <mergeCell ref="Y160:AA160"/>
    <mergeCell ref="P160:R160"/>
    <mergeCell ref="S160:U160"/>
    <mergeCell ref="V160:X160"/>
    <mergeCell ref="AB160:AD160"/>
    <mergeCell ref="V163:X163"/>
    <mergeCell ref="Y163:AA163"/>
    <mergeCell ref="AB163:AD163"/>
    <mergeCell ref="S155:U155"/>
    <mergeCell ref="S154:U154"/>
    <mergeCell ref="S153:U153"/>
    <mergeCell ref="S152:U152"/>
    <mergeCell ref="AB152:AD152"/>
    <mergeCell ref="AB153:AD153"/>
    <mergeCell ref="AB154:AD154"/>
    <mergeCell ref="AB155:AD155"/>
    <mergeCell ref="V152:X152"/>
    <mergeCell ref="V153:X153"/>
    <mergeCell ref="V154:X154"/>
    <mergeCell ref="V155:X155"/>
    <mergeCell ref="Y155:AA155"/>
    <mergeCell ref="Y154:AA154"/>
    <mergeCell ref="Y153:AA153"/>
    <mergeCell ref="Y152:AA152"/>
    <mergeCell ref="V151:X151"/>
    <mergeCell ref="Y151:AA151"/>
    <mergeCell ref="AB151:AD151"/>
    <mergeCell ref="F150:I150"/>
    <mergeCell ref="J150:L150"/>
    <mergeCell ref="M150:O150"/>
    <mergeCell ref="P150:R150"/>
    <mergeCell ref="J151:L151"/>
    <mergeCell ref="S151:U151"/>
    <mergeCell ref="S150:U150"/>
    <mergeCell ref="V150:X150"/>
    <mergeCell ref="Y150:AA150"/>
    <mergeCell ref="AB150:AD150"/>
    <mergeCell ref="P151:R151"/>
    <mergeCell ref="Y137:AA137"/>
    <mergeCell ref="V117:X117"/>
    <mergeCell ref="Y117:AA117"/>
    <mergeCell ref="AB117:AD117"/>
    <mergeCell ref="Y125:AA125"/>
    <mergeCell ref="AB125:AD125"/>
    <mergeCell ref="AB129:AD129"/>
    <mergeCell ref="J9:L9"/>
    <mergeCell ref="S98:U98"/>
    <mergeCell ref="V98:X98"/>
    <mergeCell ref="Y98:AA98"/>
    <mergeCell ref="AB98:AD98"/>
    <mergeCell ref="J100:L100"/>
    <mergeCell ref="M100:O100"/>
    <mergeCell ref="P100:R100"/>
    <mergeCell ref="S100:U100"/>
    <mergeCell ref="V100:X100"/>
    <mergeCell ref="Y100:AA100"/>
    <mergeCell ref="AB100:AD100"/>
    <mergeCell ref="J99:L99"/>
    <mergeCell ref="M99:O99"/>
    <mergeCell ref="P99:R99"/>
    <mergeCell ref="S99:U99"/>
    <mergeCell ref="V99:X99"/>
    <mergeCell ref="AB5:AD5"/>
    <mergeCell ref="M6:O6"/>
    <mergeCell ref="S41:U41"/>
    <mergeCell ref="V41:X41"/>
    <mergeCell ref="P6:R6"/>
    <mergeCell ref="S6:U6"/>
    <mergeCell ref="V6:X6"/>
    <mergeCell ref="Y6:AA6"/>
    <mergeCell ref="AB6:AD6"/>
    <mergeCell ref="Y41:AA41"/>
    <mergeCell ref="AB41:AD41"/>
    <mergeCell ref="Y15:AA15"/>
    <mergeCell ref="AB15:AD15"/>
    <mergeCell ref="M41:O41"/>
    <mergeCell ref="P41:R41"/>
    <mergeCell ref="M9:O9"/>
    <mergeCell ref="M15:O15"/>
    <mergeCell ref="P153:R153"/>
    <mergeCell ref="P154:R154"/>
    <mergeCell ref="F151:I151"/>
    <mergeCell ref="M151:O151"/>
    <mergeCell ref="AB4:AD4"/>
    <mergeCell ref="F5:I5"/>
    <mergeCell ref="F6:I6"/>
    <mergeCell ref="J4:L4"/>
    <mergeCell ref="M4:O4"/>
    <mergeCell ref="P4:R4"/>
    <mergeCell ref="S4:U4"/>
    <mergeCell ref="V4:X4"/>
    <mergeCell ref="J98:L98"/>
    <mergeCell ref="J5:L5"/>
    <mergeCell ref="J6:L6"/>
    <mergeCell ref="M5:O5"/>
    <mergeCell ref="P5:R5"/>
    <mergeCell ref="S5:U5"/>
    <mergeCell ref="F4:I4"/>
    <mergeCell ref="Y4:AA4"/>
    <mergeCell ref="V5:X5"/>
    <mergeCell ref="F41:I41"/>
    <mergeCell ref="Y5:AA5"/>
    <mergeCell ref="J41:L41"/>
    <mergeCell ref="M98:O98"/>
    <mergeCell ref="P98:R98"/>
    <mergeCell ref="B189:AD189"/>
    <mergeCell ref="J124:L124"/>
    <mergeCell ref="J116:L116"/>
    <mergeCell ref="J118:L118"/>
    <mergeCell ref="J120:L120"/>
    <mergeCell ref="J122:L122"/>
    <mergeCell ref="F152:I152"/>
    <mergeCell ref="F153:I153"/>
    <mergeCell ref="F154:I154"/>
    <mergeCell ref="F155:I155"/>
    <mergeCell ref="J152:L152"/>
    <mergeCell ref="J153:L153"/>
    <mergeCell ref="J154:L154"/>
    <mergeCell ref="J155:L155"/>
    <mergeCell ref="M152:O152"/>
    <mergeCell ref="M153:O153"/>
    <mergeCell ref="M154:O154"/>
    <mergeCell ref="M155:O155"/>
    <mergeCell ref="P152:R152"/>
    <mergeCell ref="J128:L128"/>
    <mergeCell ref="M128:O128"/>
    <mergeCell ref="P128:R128"/>
    <mergeCell ref="S128:U128"/>
    <mergeCell ref="V128:X128"/>
    <mergeCell ref="Y128:AA128"/>
    <mergeCell ref="AB128:AD128"/>
    <mergeCell ref="AA8:AC8"/>
    <mergeCell ref="AB9:AD9"/>
    <mergeCell ref="P9:R9"/>
    <mergeCell ref="S9:U9"/>
    <mergeCell ref="V9:X9"/>
    <mergeCell ref="Y9:AA9"/>
    <mergeCell ref="Y99:AA99"/>
    <mergeCell ref="AB99:AD99"/>
    <mergeCell ref="P15:R15"/>
    <mergeCell ref="S15:U15"/>
    <mergeCell ref="V15:X15"/>
    <mergeCell ref="AB110:AD110"/>
    <mergeCell ref="AB120:AD120"/>
    <mergeCell ref="AB124:AD124"/>
    <mergeCell ref="Y124:AA124"/>
    <mergeCell ref="AB122:AD122"/>
    <mergeCell ref="AB126:AD126"/>
    <mergeCell ref="AB97:AD97"/>
  </mergeCells>
  <phoneticPr fontId="3" type="noConversion"/>
  <pageMargins left="0.7" right="0.7" top="0.75" bottom="0.75" header="0.3" footer="0.3"/>
  <pageSetup paperSize="9" scale="14" orientation="portrait" r:id="rId1"/>
  <headerFooter>
    <oddFooter><![CDATA[&L_x000D_&1#&"Calibri"&8&K000000 Unclassifi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5">
    <tabColor theme="5" tint="0.799981688894314"/>
    <pageSetUpPr fitToPage="1"/>
  </sheetPr>
  <dimension ref="B1:AC189"/>
  <sheetViews>
    <sheetView showGridLines="0" topLeftCell="B7" zoomScale="70" zoomScaleNormal="70" workbookViewId="0">
      <selection activeCell="B7" sqref="B7:AA7"/>
    </sheetView>
  </sheetViews>
  <sheetFormatPr defaultColWidth="8.5703125" defaultRowHeight="15.6"/>
  <cols>
    <col min="1" max="1" width="4.42578125" style="37" customWidth="1"/>
    <col min="2" max="2" width="69.5703125" style="37" customWidth="1"/>
    <col min="3" max="3" width="17.5703125" style="37" customWidth="1"/>
    <col min="4" max="4" width="9.5703125" style="40" customWidth="1"/>
    <col min="5" max="5" width="9.42578125" style="40" customWidth="1"/>
    <col min="6" max="6" width="18" style="493" bestFit="1" customWidth="1"/>
    <col min="7" max="7" width="17.5703125" style="493" bestFit="1" customWidth="1"/>
    <col min="8" max="8" width="11.42578125" style="493" customWidth="1"/>
    <col min="9" max="9" width="14" style="493" customWidth="1"/>
    <col min="10" max="10" width="15.42578125" style="42" customWidth="1"/>
    <col min="11" max="27" width="15.42578125" style="29" customWidth="1"/>
    <col min="28" max="28" width="15.5703125" style="49" customWidth="1"/>
    <col min="29" max="29" width="39.42578125" style="49" customWidth="1"/>
    <col min="30" max="30" width="21.42578125" style="37" customWidth="1"/>
    <col min="31" max="16384" width="8.5703125" style="37"/>
  </cols>
  <sheetData>
    <row r="1" spans="2:29" ht="24.6" customHeight="1"/>
    <row r="2" spans="2:29" ht="81" customHeight="1">
      <c r="B2" s="801" t="s">
        <v>221</v>
      </c>
      <c r="C2" s="385"/>
      <c r="D2" s="4"/>
      <c r="E2" s="4"/>
      <c r="F2" s="497"/>
      <c r="G2" s="497"/>
      <c r="H2" s="497"/>
      <c r="I2" s="497"/>
      <c r="J2" s="4"/>
      <c r="K2" s="4"/>
      <c r="L2" s="4"/>
      <c r="M2" s="4"/>
      <c r="N2" s="4"/>
      <c r="O2" s="4"/>
      <c r="P2" s="4"/>
      <c r="Q2" s="4"/>
      <c r="R2" s="4"/>
      <c r="S2" s="4"/>
      <c r="T2" s="4"/>
      <c r="U2" s="4"/>
      <c r="V2" s="4"/>
      <c r="W2" s="4"/>
      <c r="X2" s="4"/>
      <c r="Y2" s="4"/>
      <c r="Z2" s="4"/>
      <c r="AA2" s="318"/>
      <c r="AB2" s="51"/>
    </row>
    <row r="3" spans="2:29" ht="25.5" customHeight="1">
      <c r="B3" s="52"/>
      <c r="C3" s="52"/>
      <c r="D3" s="15"/>
      <c r="E3" s="15"/>
      <c r="F3" s="498"/>
      <c r="G3" s="498"/>
      <c r="H3" s="498"/>
      <c r="I3" s="498"/>
      <c r="J3" s="16"/>
      <c r="K3" s="12"/>
      <c r="L3" s="12"/>
      <c r="M3" s="12"/>
      <c r="N3" s="12"/>
      <c r="O3" s="12"/>
      <c r="P3" s="12"/>
      <c r="Q3" s="12"/>
      <c r="U3" s="12"/>
      <c r="W3" s="12"/>
      <c r="X3" s="12"/>
      <c r="Y3" s="12"/>
      <c r="Z3" s="12"/>
      <c r="AA3" s="12"/>
      <c r="AB3" s="51"/>
    </row>
    <row r="4" spans="2:29" ht="26.85" customHeight="1">
      <c r="B4" s="6" t="s">
        <v>95</v>
      </c>
      <c r="C4" s="6"/>
      <c r="D4" s="7" t="s">
        <v>10</v>
      </c>
      <c r="E4" s="7"/>
      <c r="F4" s="840" t="s">
        <v>11</v>
      </c>
      <c r="G4" s="840"/>
      <c r="H4" s="840"/>
      <c r="I4" s="840"/>
      <c r="J4" s="831" t="s">
        <v>12</v>
      </c>
      <c r="K4" s="831"/>
      <c r="L4" s="831"/>
      <c r="M4" s="831" t="s">
        <v>13</v>
      </c>
      <c r="N4" s="831"/>
      <c r="O4" s="831"/>
      <c r="P4" s="831" t="s">
        <v>14</v>
      </c>
      <c r="Q4" s="831"/>
      <c r="R4" s="831"/>
      <c r="S4" s="831" t="s">
        <v>15</v>
      </c>
      <c r="T4" s="831"/>
      <c r="U4" s="831"/>
      <c r="V4" s="831" t="s">
        <v>16</v>
      </c>
      <c r="W4" s="831"/>
      <c r="X4" s="831"/>
      <c r="Y4" s="831" t="s">
        <v>17</v>
      </c>
      <c r="Z4" s="831"/>
      <c r="AA4" s="831"/>
      <c r="AB4" s="53"/>
    </row>
    <row r="5" spans="2:29" ht="26.85" customHeight="1">
      <c r="B5" s="643" t="s">
        <v>96</v>
      </c>
      <c r="C5" s="231"/>
      <c r="D5" s="210" t="s">
        <v>25</v>
      </c>
      <c r="E5" s="210"/>
      <c r="F5" s="849">
        <v>72</v>
      </c>
      <c r="G5" s="849"/>
      <c r="H5" s="849"/>
      <c r="I5" s="849"/>
      <c r="J5" s="841">
        <v>80</v>
      </c>
      <c r="K5" s="841"/>
      <c r="L5" s="841"/>
      <c r="M5" s="841">
        <v>286</v>
      </c>
      <c r="N5" s="841"/>
      <c r="O5" s="841"/>
      <c r="P5" s="845">
        <v>300</v>
      </c>
      <c r="Q5" s="845"/>
      <c r="R5" s="845"/>
      <c r="S5" s="845">
        <v>320</v>
      </c>
      <c r="T5" s="845"/>
      <c r="U5" s="845"/>
      <c r="V5" s="841">
        <v>368</v>
      </c>
      <c r="W5" s="841"/>
      <c r="X5" s="841"/>
      <c r="Y5" s="841">
        <v>298</v>
      </c>
      <c r="Z5" s="841"/>
      <c r="AA5" s="841"/>
      <c r="AB5" s="54"/>
    </row>
    <row r="6" spans="2:29" ht="26.85" customHeight="1">
      <c r="B6" s="644" t="s">
        <v>97</v>
      </c>
      <c r="C6" s="345"/>
      <c r="D6" s="210" t="s">
        <v>25</v>
      </c>
      <c r="E6" s="210"/>
      <c r="F6" s="849">
        <v>71.400000000000006</v>
      </c>
      <c r="G6" s="849"/>
      <c r="H6" s="849"/>
      <c r="I6" s="849"/>
      <c r="J6" s="841" t="s">
        <v>23</v>
      </c>
      <c r="K6" s="841"/>
      <c r="L6" s="841"/>
      <c r="M6" s="841" t="s">
        <v>23</v>
      </c>
      <c r="N6" s="841"/>
      <c r="O6" s="841"/>
      <c r="P6" s="841" t="s">
        <v>23</v>
      </c>
      <c r="Q6" s="841"/>
      <c r="R6" s="841"/>
      <c r="S6" s="841" t="s">
        <v>23</v>
      </c>
      <c r="T6" s="841"/>
      <c r="U6" s="841"/>
      <c r="V6" s="841" t="s">
        <v>23</v>
      </c>
      <c r="W6" s="841"/>
      <c r="X6" s="841"/>
      <c r="Y6" s="841" t="s">
        <v>23</v>
      </c>
      <c r="Z6" s="841"/>
      <c r="AA6" s="841"/>
      <c r="AB6" s="54"/>
    </row>
    <row r="7" spans="2:29" s="104" customFormat="1" ht="26.85" customHeight="1">
      <c r="B7" s="878" t="s">
        <v>222</v>
      </c>
      <c r="C7" s="878"/>
      <c r="D7" s="878"/>
      <c r="E7" s="878"/>
      <c r="F7" s="878"/>
      <c r="G7" s="878"/>
      <c r="H7" s="878"/>
      <c r="I7" s="878"/>
      <c r="J7" s="878"/>
      <c r="K7" s="878"/>
      <c r="L7" s="878"/>
      <c r="M7" s="878"/>
      <c r="N7" s="878"/>
      <c r="O7" s="878"/>
      <c r="P7" s="878"/>
      <c r="Q7" s="878"/>
      <c r="R7" s="878"/>
      <c r="S7" s="878"/>
      <c r="T7" s="878"/>
      <c r="U7" s="878"/>
      <c r="V7" s="878"/>
      <c r="W7" s="878"/>
      <c r="X7" s="878"/>
      <c r="Y7" s="878"/>
      <c r="Z7" s="878"/>
      <c r="AA7" s="878"/>
      <c r="AB7" s="360"/>
      <c r="AC7" s="360"/>
    </row>
    <row r="8" spans="2:29" ht="50.1" customHeight="1">
      <c r="B8" s="57"/>
      <c r="C8" s="57"/>
      <c r="F8" s="72"/>
      <c r="G8" s="72"/>
      <c r="H8" s="72"/>
      <c r="I8" s="72"/>
      <c r="M8" s="56"/>
      <c r="N8" s="20"/>
      <c r="O8" s="21"/>
      <c r="P8" s="56"/>
      <c r="Q8" s="56"/>
      <c r="R8" s="156"/>
      <c r="S8" s="156"/>
      <c r="U8" s="27"/>
      <c r="W8" s="12"/>
      <c r="X8" s="27"/>
      <c r="Y8" s="27"/>
    </row>
    <row r="9" spans="2:29" ht="26.85" customHeight="1">
      <c r="B9" s="6" t="s">
        <v>99</v>
      </c>
      <c r="C9" s="6"/>
      <c r="D9" s="7" t="s">
        <v>10</v>
      </c>
      <c r="E9" s="7"/>
      <c r="F9" s="876" t="s">
        <v>11</v>
      </c>
      <c r="G9" s="876"/>
      <c r="H9" s="876"/>
      <c r="I9" s="876"/>
      <c r="J9" s="877" t="s">
        <v>12</v>
      </c>
      <c r="K9" s="877"/>
      <c r="L9" s="877"/>
      <c r="M9" s="877" t="s">
        <v>13</v>
      </c>
      <c r="N9" s="877"/>
      <c r="O9" s="877"/>
      <c r="P9" s="877" t="s">
        <v>14</v>
      </c>
      <c r="Q9" s="877"/>
      <c r="R9" s="877"/>
      <c r="S9" s="877" t="s">
        <v>15</v>
      </c>
      <c r="T9" s="877"/>
      <c r="U9" s="877"/>
      <c r="V9" s="877" t="s">
        <v>16</v>
      </c>
      <c r="W9" s="877"/>
      <c r="X9" s="877"/>
      <c r="Y9" s="877" t="s">
        <v>17</v>
      </c>
      <c r="Z9" s="877"/>
      <c r="AA9" s="877"/>
      <c r="AB9" s="59"/>
    </row>
    <row r="10" spans="2:29" ht="26.85" customHeight="1">
      <c r="B10" s="359"/>
      <c r="C10" s="359"/>
      <c r="D10" s="210"/>
      <c r="E10" s="210"/>
      <c r="F10" s="212" t="s">
        <v>100</v>
      </c>
      <c r="G10" s="212" t="s">
        <v>101</v>
      </c>
      <c r="H10" s="602" t="s">
        <v>102</v>
      </c>
      <c r="I10" s="212" t="s">
        <v>103</v>
      </c>
      <c r="J10" s="213" t="s">
        <v>100</v>
      </c>
      <c r="K10" s="213" t="s">
        <v>101</v>
      </c>
      <c r="L10" s="213" t="s">
        <v>103</v>
      </c>
      <c r="M10" s="213" t="s">
        <v>100</v>
      </c>
      <c r="N10" s="213" t="s">
        <v>101</v>
      </c>
      <c r="O10" s="213" t="s">
        <v>103</v>
      </c>
      <c r="P10" s="213" t="s">
        <v>100</v>
      </c>
      <c r="Q10" s="213" t="s">
        <v>101</v>
      </c>
      <c r="R10" s="213" t="s">
        <v>103</v>
      </c>
      <c r="S10" s="213" t="s">
        <v>100</v>
      </c>
      <c r="T10" s="213" t="s">
        <v>101</v>
      </c>
      <c r="U10" s="213" t="s">
        <v>103</v>
      </c>
      <c r="V10" s="213" t="s">
        <v>100</v>
      </c>
      <c r="W10" s="213" t="s">
        <v>101</v>
      </c>
      <c r="X10" s="213" t="s">
        <v>103</v>
      </c>
      <c r="Y10" s="213" t="s">
        <v>100</v>
      </c>
      <c r="Z10" s="213" t="s">
        <v>101</v>
      </c>
      <c r="AA10" s="213" t="s">
        <v>103</v>
      </c>
      <c r="AB10" s="59"/>
    </row>
    <row r="11" spans="2:29" ht="26.85" customHeight="1">
      <c r="B11" s="210" t="s">
        <v>104</v>
      </c>
      <c r="C11" s="210"/>
      <c r="D11" s="210" t="s">
        <v>25</v>
      </c>
      <c r="E11" s="210"/>
      <c r="F11" s="499">
        <v>33</v>
      </c>
      <c r="G11" s="499">
        <v>39</v>
      </c>
      <c r="H11" s="502" t="s">
        <v>23</v>
      </c>
      <c r="I11" s="499">
        <f>SUM(F11:G11)</f>
        <v>72</v>
      </c>
      <c r="J11" s="416">
        <v>34</v>
      </c>
      <c r="K11" s="416">
        <v>46</v>
      </c>
      <c r="L11" s="416">
        <f>SUM(J11:K11)</f>
        <v>80</v>
      </c>
      <c r="M11" s="221">
        <v>60</v>
      </c>
      <c r="N11" s="221">
        <v>189</v>
      </c>
      <c r="O11" s="221">
        <v>249</v>
      </c>
      <c r="P11" s="417">
        <v>54</v>
      </c>
      <c r="Q11" s="417">
        <v>188</v>
      </c>
      <c r="R11" s="417">
        <f>SUM(P11:Q11)</f>
        <v>242</v>
      </c>
      <c r="S11" s="417">
        <v>56</v>
      </c>
      <c r="T11" s="417">
        <v>199</v>
      </c>
      <c r="U11" s="417">
        <f>SUM(S11:T11)</f>
        <v>255</v>
      </c>
      <c r="V11" s="417">
        <v>55</v>
      </c>
      <c r="W11" s="417">
        <v>226</v>
      </c>
      <c r="X11" s="417">
        <f>SUM(V11:W11)</f>
        <v>281</v>
      </c>
      <c r="Y11" s="222">
        <v>55</v>
      </c>
      <c r="Z11" s="222">
        <v>223</v>
      </c>
      <c r="AA11" s="222">
        <f>SUM(Y11:Z11)</f>
        <v>278</v>
      </c>
      <c r="AB11" s="60"/>
    </row>
    <row r="12" spans="2:29" ht="26.85" customHeight="1">
      <c r="B12" s="210" t="s">
        <v>104</v>
      </c>
      <c r="C12" s="210"/>
      <c r="D12" s="210" t="s">
        <v>31</v>
      </c>
      <c r="E12" s="210"/>
      <c r="F12" s="500">
        <v>0.45833333333333331</v>
      </c>
      <c r="G12" s="500">
        <v>0.54166666666666663</v>
      </c>
      <c r="H12" s="502" t="s">
        <v>23</v>
      </c>
      <c r="I12" s="566">
        <f>SUM(F12:G12)</f>
        <v>1</v>
      </c>
      <c r="J12" s="429">
        <f>J11/$L$11</f>
        <v>0.42499999999999999</v>
      </c>
      <c r="K12" s="429">
        <f>K11/L11</f>
        <v>0.57499999999999996</v>
      </c>
      <c r="L12" s="475">
        <f>SUM(J12:K12)</f>
        <v>1</v>
      </c>
      <c r="M12" s="425">
        <v>0.24</v>
      </c>
      <c r="N12" s="425">
        <v>0.76</v>
      </c>
      <c r="O12" s="425">
        <v>1</v>
      </c>
      <c r="P12" s="254">
        <f>P11/R11</f>
        <v>0.2231404958677686</v>
      </c>
      <c r="Q12" s="254">
        <f>Q11/R11</f>
        <v>0.77685950413223137</v>
      </c>
      <c r="R12" s="427">
        <f>SUM(P12:Q12)</f>
        <v>1</v>
      </c>
      <c r="S12" s="427">
        <f>S11/U11</f>
        <v>0.2196078431372549</v>
      </c>
      <c r="T12" s="427">
        <f>T11/U11</f>
        <v>0.7803921568627451</v>
      </c>
      <c r="U12" s="427">
        <f>SUM(S12:T12)</f>
        <v>1</v>
      </c>
      <c r="V12" s="254">
        <f>V11/X11</f>
        <v>0.19572953736654805</v>
      </c>
      <c r="W12" s="254">
        <f>W11/X11</f>
        <v>0.80427046263345192</v>
      </c>
      <c r="X12" s="427">
        <f>SUM(V12:W12)</f>
        <v>1</v>
      </c>
      <c r="Y12" s="424">
        <f>Y11/AA11</f>
        <v>0.19784172661870503</v>
      </c>
      <c r="Z12" s="424">
        <f>Z11/AA11</f>
        <v>0.80215827338129497</v>
      </c>
      <c r="AA12" s="425">
        <f>SUM(Y12:Z12)</f>
        <v>1</v>
      </c>
      <c r="AB12" s="61"/>
    </row>
    <row r="13" spans="2:29" s="28" customFormat="1" ht="26.85" customHeight="1">
      <c r="B13" s="842" t="s">
        <v>223</v>
      </c>
      <c r="C13" s="842"/>
      <c r="D13" s="842"/>
      <c r="E13" s="842"/>
      <c r="F13" s="842"/>
      <c r="G13" s="842"/>
      <c r="H13" s="842"/>
      <c r="I13" s="842"/>
      <c r="J13" s="842"/>
      <c r="K13" s="842"/>
      <c r="L13" s="842"/>
      <c r="M13" s="842"/>
      <c r="N13" s="842"/>
      <c r="O13" s="842"/>
      <c r="P13" s="842"/>
      <c r="Q13" s="842"/>
      <c r="R13" s="842"/>
      <c r="S13" s="842"/>
      <c r="T13" s="842"/>
      <c r="U13" s="842"/>
      <c r="V13" s="842"/>
      <c r="W13" s="842"/>
      <c r="X13" s="842"/>
      <c r="Y13" s="842"/>
      <c r="Z13" s="842"/>
      <c r="AA13" s="842"/>
      <c r="AB13" s="61"/>
      <c r="AC13" s="51"/>
    </row>
    <row r="14" spans="2:29" ht="50.1" customHeight="1">
      <c r="B14" s="361"/>
      <c r="C14" s="361"/>
      <c r="D14" s="361"/>
      <c r="E14" s="361"/>
      <c r="F14" s="362"/>
      <c r="G14" s="362"/>
      <c r="H14" s="362"/>
      <c r="I14" s="363"/>
      <c r="J14" s="364"/>
      <c r="K14" s="364"/>
      <c r="L14" s="365"/>
      <c r="M14" s="321"/>
      <c r="N14" s="321"/>
      <c r="O14" s="321"/>
      <c r="P14" s="366"/>
      <c r="Q14" s="366"/>
      <c r="R14" s="367"/>
      <c r="S14" s="367"/>
      <c r="T14" s="367"/>
      <c r="U14" s="367"/>
      <c r="V14" s="366"/>
      <c r="W14" s="366"/>
      <c r="X14" s="367"/>
      <c r="Y14" s="320"/>
      <c r="Z14" s="320"/>
      <c r="AA14" s="321"/>
      <c r="AB14" s="61"/>
    </row>
    <row r="15" spans="2:29" ht="26.85" customHeight="1">
      <c r="B15" s="6" t="s">
        <v>107</v>
      </c>
      <c r="C15" s="6"/>
      <c r="D15" s="7" t="s">
        <v>10</v>
      </c>
      <c r="E15" s="7"/>
      <c r="F15" s="876" t="s">
        <v>11</v>
      </c>
      <c r="G15" s="876"/>
      <c r="H15" s="876"/>
      <c r="I15" s="876"/>
      <c r="J15" s="877" t="s">
        <v>12</v>
      </c>
      <c r="K15" s="877"/>
      <c r="L15" s="877"/>
      <c r="M15" s="877" t="s">
        <v>13</v>
      </c>
      <c r="N15" s="877"/>
      <c r="O15" s="877"/>
      <c r="P15" s="877" t="s">
        <v>14</v>
      </c>
      <c r="Q15" s="877"/>
      <c r="R15" s="877"/>
      <c r="S15" s="877" t="s">
        <v>15</v>
      </c>
      <c r="T15" s="877"/>
      <c r="U15" s="877"/>
      <c r="V15" s="877" t="s">
        <v>16</v>
      </c>
      <c r="W15" s="877"/>
      <c r="X15" s="877"/>
      <c r="Y15" s="877" t="s">
        <v>17</v>
      </c>
      <c r="Z15" s="877"/>
      <c r="AA15" s="877"/>
      <c r="AB15" s="51"/>
    </row>
    <row r="16" spans="2:29" ht="26.85" customHeight="1">
      <c r="B16" s="335"/>
      <c r="C16" s="335"/>
      <c r="D16" s="210"/>
      <c r="E16" s="210"/>
      <c r="F16" s="212" t="s">
        <v>100</v>
      </c>
      <c r="G16" s="212" t="s">
        <v>101</v>
      </c>
      <c r="H16" s="602" t="s">
        <v>102</v>
      </c>
      <c r="I16" s="212" t="s">
        <v>103</v>
      </c>
      <c r="J16" s="213" t="s">
        <v>100</v>
      </c>
      <c r="K16" s="213" t="s">
        <v>101</v>
      </c>
      <c r="L16" s="213" t="s">
        <v>103</v>
      </c>
      <c r="M16" s="213" t="s">
        <v>100</v>
      </c>
      <c r="N16" s="213" t="s">
        <v>101</v>
      </c>
      <c r="O16" s="213" t="s">
        <v>103</v>
      </c>
      <c r="P16" s="213" t="s">
        <v>100</v>
      </c>
      <c r="Q16" s="213" t="s">
        <v>101</v>
      </c>
      <c r="R16" s="213" t="s">
        <v>103</v>
      </c>
      <c r="S16" s="213" t="s">
        <v>100</v>
      </c>
      <c r="T16" s="213" t="s">
        <v>101</v>
      </c>
      <c r="U16" s="213" t="s">
        <v>103</v>
      </c>
      <c r="V16" s="213" t="s">
        <v>100</v>
      </c>
      <c r="W16" s="213" t="s">
        <v>101</v>
      </c>
      <c r="X16" s="213" t="s">
        <v>103</v>
      </c>
      <c r="Y16" s="213" t="s">
        <v>100</v>
      </c>
      <c r="Z16" s="213" t="s">
        <v>101</v>
      </c>
      <c r="AA16" s="213" t="s">
        <v>103</v>
      </c>
      <c r="AB16" s="59"/>
    </row>
    <row r="17" spans="2:28" ht="26.85" customHeight="1">
      <c r="B17" s="229" t="s">
        <v>224</v>
      </c>
      <c r="C17" s="229"/>
      <c r="D17" s="210" t="s">
        <v>31</v>
      </c>
      <c r="E17" s="210"/>
      <c r="F17" s="500">
        <f>SUM(F18:F22)/$F$5</f>
        <v>0.43055555555555558</v>
      </c>
      <c r="G17" s="500">
        <f>SUM(G18:G22)/$F$5</f>
        <v>0.54166666666666663</v>
      </c>
      <c r="H17" s="502" t="s">
        <v>23</v>
      </c>
      <c r="I17" s="501">
        <f>SUM(F17:G17)</f>
        <v>0.97222222222222221</v>
      </c>
      <c r="J17" s="429">
        <f>J24/L11</f>
        <v>0.375</v>
      </c>
      <c r="K17" s="429">
        <f>K24/L11</f>
        <v>0.57499999999999996</v>
      </c>
      <c r="L17" s="475">
        <f>L24/L11</f>
        <v>0.95</v>
      </c>
      <c r="M17" s="424">
        <v>0.20480000000000001</v>
      </c>
      <c r="N17" s="424">
        <v>0.755</v>
      </c>
      <c r="O17" s="425">
        <v>0.95979999999999999</v>
      </c>
      <c r="P17" s="254">
        <v>0.18179999999999999</v>
      </c>
      <c r="Q17" s="254">
        <v>0.77690000000000003</v>
      </c>
      <c r="R17" s="424">
        <f>SUM(P17:Q17)</f>
        <v>0.9587</v>
      </c>
      <c r="S17" s="424">
        <v>0.1686</v>
      </c>
      <c r="T17" s="425">
        <v>0.78039999999999998</v>
      </c>
      <c r="U17" s="424">
        <f>SUM(S17:T17)</f>
        <v>0.94899999999999995</v>
      </c>
      <c r="V17" s="425">
        <v>0.14949999999999999</v>
      </c>
      <c r="W17" s="424">
        <v>0.80430000000000001</v>
      </c>
      <c r="X17" s="424">
        <f>SUM(V17:W17)</f>
        <v>0.95379999999999998</v>
      </c>
      <c r="Y17" s="424">
        <v>0.14749999999999999</v>
      </c>
      <c r="Z17" s="424">
        <v>0.79859999999999998</v>
      </c>
      <c r="AA17" s="424">
        <f>SUM(Y17:Z17)</f>
        <v>0.94609999999999994</v>
      </c>
      <c r="AB17" s="62"/>
    </row>
    <row r="18" spans="2:28" ht="26.85" customHeight="1">
      <c r="B18" s="390" t="s">
        <v>109</v>
      </c>
      <c r="C18" s="390"/>
      <c r="D18" s="210" t="s">
        <v>25</v>
      </c>
      <c r="E18" s="210"/>
      <c r="F18" s="232" t="s">
        <v>23</v>
      </c>
      <c r="G18" s="232">
        <v>1</v>
      </c>
      <c r="H18" s="502" t="s">
        <v>23</v>
      </c>
      <c r="I18" s="232">
        <f>SUM(F18:G18)</f>
        <v>1</v>
      </c>
      <c r="J18" s="416">
        <v>0</v>
      </c>
      <c r="K18" s="416">
        <v>0</v>
      </c>
      <c r="L18" s="416">
        <f>SUM(J18:K18)</f>
        <v>0</v>
      </c>
      <c r="M18" s="415" t="s">
        <v>23</v>
      </c>
      <c r="N18" s="415" t="s">
        <v>23</v>
      </c>
      <c r="O18" s="415" t="s">
        <v>23</v>
      </c>
      <c r="P18" s="415" t="s">
        <v>23</v>
      </c>
      <c r="Q18" s="415" t="s">
        <v>23</v>
      </c>
      <c r="R18" s="415" t="s">
        <v>23</v>
      </c>
      <c r="S18" s="415" t="s">
        <v>23</v>
      </c>
      <c r="T18" s="415" t="s">
        <v>23</v>
      </c>
      <c r="U18" s="415" t="s">
        <v>23</v>
      </c>
      <c r="V18" s="415" t="s">
        <v>23</v>
      </c>
      <c r="W18" s="415" t="s">
        <v>23</v>
      </c>
      <c r="X18" s="415" t="s">
        <v>23</v>
      </c>
      <c r="Y18" s="415" t="s">
        <v>23</v>
      </c>
      <c r="Z18" s="415" t="s">
        <v>23</v>
      </c>
      <c r="AA18" s="415" t="s">
        <v>23</v>
      </c>
      <c r="AB18" s="63"/>
    </row>
    <row r="19" spans="2:28" ht="26.85" customHeight="1">
      <c r="B19" s="390" t="s">
        <v>225</v>
      </c>
      <c r="C19" s="390"/>
      <c r="D19" s="210" t="s">
        <v>25</v>
      </c>
      <c r="E19" s="210"/>
      <c r="F19" s="232">
        <v>19</v>
      </c>
      <c r="G19" s="232">
        <v>21</v>
      </c>
      <c r="H19" s="502" t="s">
        <v>23</v>
      </c>
      <c r="I19" s="232">
        <f>SUM(F19:G19)</f>
        <v>40</v>
      </c>
      <c r="J19" s="416">
        <v>19</v>
      </c>
      <c r="K19" s="416">
        <v>24</v>
      </c>
      <c r="L19" s="416">
        <f>SUM(J19:K19)</f>
        <v>43</v>
      </c>
      <c r="M19" s="415" t="s">
        <v>23</v>
      </c>
      <c r="N19" s="415" t="s">
        <v>23</v>
      </c>
      <c r="O19" s="415" t="s">
        <v>23</v>
      </c>
      <c r="P19" s="415" t="s">
        <v>23</v>
      </c>
      <c r="Q19" s="415" t="s">
        <v>23</v>
      </c>
      <c r="R19" s="415" t="s">
        <v>23</v>
      </c>
      <c r="S19" s="415" t="s">
        <v>23</v>
      </c>
      <c r="T19" s="415" t="s">
        <v>23</v>
      </c>
      <c r="U19" s="415" t="s">
        <v>23</v>
      </c>
      <c r="V19" s="415" t="s">
        <v>23</v>
      </c>
      <c r="W19" s="415" t="s">
        <v>23</v>
      </c>
      <c r="X19" s="415" t="s">
        <v>23</v>
      </c>
      <c r="Y19" s="415" t="s">
        <v>23</v>
      </c>
      <c r="Z19" s="415" t="s">
        <v>23</v>
      </c>
      <c r="AA19" s="415" t="s">
        <v>23</v>
      </c>
      <c r="AB19" s="63"/>
    </row>
    <row r="20" spans="2:28" ht="26.85" customHeight="1">
      <c r="B20" s="390" t="s">
        <v>111</v>
      </c>
      <c r="C20" s="390"/>
      <c r="D20" s="210" t="s">
        <v>25</v>
      </c>
      <c r="E20" s="210"/>
      <c r="F20" s="232">
        <v>12</v>
      </c>
      <c r="G20" s="232">
        <v>17</v>
      </c>
      <c r="H20" s="502" t="s">
        <v>23</v>
      </c>
      <c r="I20" s="232">
        <f>SUM(F20:G20)</f>
        <v>29</v>
      </c>
      <c r="J20" s="416">
        <v>11</v>
      </c>
      <c r="K20" s="416">
        <v>22</v>
      </c>
      <c r="L20" s="416">
        <f>SUM(J20:K20)</f>
        <v>33</v>
      </c>
      <c r="M20" s="415" t="s">
        <v>23</v>
      </c>
      <c r="N20" s="415" t="s">
        <v>23</v>
      </c>
      <c r="O20" s="415" t="s">
        <v>23</v>
      </c>
      <c r="P20" s="415" t="s">
        <v>23</v>
      </c>
      <c r="Q20" s="415" t="s">
        <v>23</v>
      </c>
      <c r="R20" s="415" t="s">
        <v>23</v>
      </c>
      <c r="S20" s="415" t="s">
        <v>23</v>
      </c>
      <c r="T20" s="415" t="s">
        <v>23</v>
      </c>
      <c r="U20" s="415" t="s">
        <v>23</v>
      </c>
      <c r="V20" s="415" t="s">
        <v>23</v>
      </c>
      <c r="W20" s="415" t="s">
        <v>23</v>
      </c>
      <c r="X20" s="415" t="s">
        <v>23</v>
      </c>
      <c r="Y20" s="415" t="s">
        <v>23</v>
      </c>
      <c r="Z20" s="415" t="s">
        <v>23</v>
      </c>
      <c r="AA20" s="415" t="s">
        <v>23</v>
      </c>
      <c r="AB20" s="63"/>
    </row>
    <row r="21" spans="2:28" ht="26.85" customHeight="1">
      <c r="B21" s="390" t="s">
        <v>112</v>
      </c>
      <c r="C21" s="390"/>
      <c r="D21" s="210" t="s">
        <v>25</v>
      </c>
      <c r="E21" s="210"/>
      <c r="F21" s="502" t="s">
        <v>23</v>
      </c>
      <c r="G21" s="502" t="s">
        <v>23</v>
      </c>
      <c r="H21" s="502" t="s">
        <v>23</v>
      </c>
      <c r="I21" s="502" t="s">
        <v>23</v>
      </c>
      <c r="J21" s="423" t="s">
        <v>23</v>
      </c>
      <c r="K21" s="423" t="s">
        <v>23</v>
      </c>
      <c r="L21" s="423" t="s">
        <v>23</v>
      </c>
      <c r="M21" s="423" t="s">
        <v>23</v>
      </c>
      <c r="N21" s="415" t="s">
        <v>23</v>
      </c>
      <c r="O21" s="415" t="s">
        <v>23</v>
      </c>
      <c r="P21" s="415" t="s">
        <v>23</v>
      </c>
      <c r="Q21" s="415" t="s">
        <v>23</v>
      </c>
      <c r="R21" s="415" t="s">
        <v>23</v>
      </c>
      <c r="S21" s="415" t="s">
        <v>23</v>
      </c>
      <c r="T21" s="415" t="s">
        <v>23</v>
      </c>
      <c r="U21" s="415" t="s">
        <v>23</v>
      </c>
      <c r="V21" s="415" t="s">
        <v>23</v>
      </c>
      <c r="W21" s="415" t="s">
        <v>23</v>
      </c>
      <c r="X21" s="415" t="s">
        <v>23</v>
      </c>
      <c r="Y21" s="415" t="s">
        <v>23</v>
      </c>
      <c r="Z21" s="415" t="s">
        <v>23</v>
      </c>
      <c r="AA21" s="415" t="s">
        <v>23</v>
      </c>
      <c r="AB21" s="63"/>
    </row>
    <row r="22" spans="2:28" ht="26.85" customHeight="1">
      <c r="B22" s="390" t="s">
        <v>113</v>
      </c>
      <c r="C22" s="390"/>
      <c r="D22" s="210" t="s">
        <v>25</v>
      </c>
      <c r="E22" s="210"/>
      <c r="F22" s="502" t="s">
        <v>23</v>
      </c>
      <c r="G22" s="502" t="s">
        <v>23</v>
      </c>
      <c r="H22" s="502" t="s">
        <v>23</v>
      </c>
      <c r="I22" s="502" t="s">
        <v>23</v>
      </c>
      <c r="J22" s="423" t="s">
        <v>23</v>
      </c>
      <c r="K22" s="423" t="s">
        <v>23</v>
      </c>
      <c r="L22" s="423" t="s">
        <v>23</v>
      </c>
      <c r="M22" s="423" t="s">
        <v>23</v>
      </c>
      <c r="N22" s="415" t="s">
        <v>23</v>
      </c>
      <c r="O22" s="415" t="s">
        <v>23</v>
      </c>
      <c r="P22" s="415" t="s">
        <v>23</v>
      </c>
      <c r="Q22" s="415" t="s">
        <v>23</v>
      </c>
      <c r="R22" s="415" t="s">
        <v>23</v>
      </c>
      <c r="S22" s="415" t="s">
        <v>23</v>
      </c>
      <c r="T22" s="415" t="s">
        <v>23</v>
      </c>
      <c r="U22" s="415" t="s">
        <v>23</v>
      </c>
      <c r="V22" s="415" t="s">
        <v>23</v>
      </c>
      <c r="W22" s="415" t="s">
        <v>23</v>
      </c>
      <c r="X22" s="415" t="s">
        <v>23</v>
      </c>
      <c r="Y22" s="415" t="s">
        <v>23</v>
      </c>
      <c r="Z22" s="415" t="s">
        <v>23</v>
      </c>
      <c r="AA22" s="415" t="s">
        <v>23</v>
      </c>
      <c r="AB22" s="63"/>
    </row>
    <row r="23" spans="2:28" ht="26.85" customHeight="1">
      <c r="B23" s="388" t="s">
        <v>226</v>
      </c>
      <c r="C23" s="386"/>
      <c r="D23" s="210" t="s">
        <v>25</v>
      </c>
      <c r="E23" s="210"/>
      <c r="F23" s="502" t="s">
        <v>23</v>
      </c>
      <c r="G23" s="502" t="s">
        <v>23</v>
      </c>
      <c r="H23" s="502" t="s">
        <v>23</v>
      </c>
      <c r="I23" s="502" t="s">
        <v>23</v>
      </c>
      <c r="J23" s="423" t="s">
        <v>23</v>
      </c>
      <c r="K23" s="423" t="s">
        <v>23</v>
      </c>
      <c r="L23" s="423" t="s">
        <v>23</v>
      </c>
      <c r="M23" s="423" t="s">
        <v>23</v>
      </c>
      <c r="N23" s="415" t="s">
        <v>23</v>
      </c>
      <c r="O23" s="415" t="s">
        <v>23</v>
      </c>
      <c r="P23" s="415" t="s">
        <v>23</v>
      </c>
      <c r="Q23" s="415" t="s">
        <v>23</v>
      </c>
      <c r="R23" s="415" t="s">
        <v>23</v>
      </c>
      <c r="S23" s="415" t="s">
        <v>23</v>
      </c>
      <c r="T23" s="415" t="s">
        <v>23</v>
      </c>
      <c r="U23" s="415" t="s">
        <v>23</v>
      </c>
      <c r="V23" s="415" t="s">
        <v>23</v>
      </c>
      <c r="W23" s="415" t="s">
        <v>23</v>
      </c>
      <c r="X23" s="415" t="s">
        <v>23</v>
      </c>
      <c r="Y23" s="415" t="s">
        <v>23</v>
      </c>
      <c r="Z23" s="415" t="s">
        <v>23</v>
      </c>
      <c r="AA23" s="415" t="s">
        <v>23</v>
      </c>
      <c r="AB23" s="63"/>
    </row>
    <row r="24" spans="2:28" ht="26.85" customHeight="1">
      <c r="B24" s="390" t="s">
        <v>103</v>
      </c>
      <c r="C24" s="390"/>
      <c r="D24" s="223" t="s">
        <v>25</v>
      </c>
      <c r="E24" s="223"/>
      <c r="F24" s="265">
        <f>SUM(F18:F23)</f>
        <v>31</v>
      </c>
      <c r="G24" s="265">
        <f>SUM(G18:G23)</f>
        <v>39</v>
      </c>
      <c r="H24" s="265">
        <f>SUM(H18:H23)</f>
        <v>0</v>
      </c>
      <c r="I24" s="265">
        <f>SUM(I18:I23)</f>
        <v>70</v>
      </c>
      <c r="J24" s="277">
        <f>SUM(J18:J20)</f>
        <v>30</v>
      </c>
      <c r="K24" s="277">
        <f>SUM(K18:K20)</f>
        <v>46</v>
      </c>
      <c r="L24" s="277">
        <f>SUM(L18:L20)</f>
        <v>76</v>
      </c>
      <c r="M24" s="423" t="s">
        <v>23</v>
      </c>
      <c r="N24" s="415" t="s">
        <v>23</v>
      </c>
      <c r="O24" s="415" t="s">
        <v>23</v>
      </c>
      <c r="P24" s="415" t="s">
        <v>23</v>
      </c>
      <c r="Q24" s="415" t="s">
        <v>23</v>
      </c>
      <c r="R24" s="415" t="s">
        <v>23</v>
      </c>
      <c r="S24" s="415" t="s">
        <v>23</v>
      </c>
      <c r="T24" s="415" t="s">
        <v>23</v>
      </c>
      <c r="U24" s="415" t="s">
        <v>23</v>
      </c>
      <c r="V24" s="415" t="s">
        <v>23</v>
      </c>
      <c r="W24" s="415" t="s">
        <v>23</v>
      </c>
      <c r="X24" s="415" t="s">
        <v>23</v>
      </c>
      <c r="Y24" s="415" t="s">
        <v>23</v>
      </c>
      <c r="Z24" s="415" t="s">
        <v>23</v>
      </c>
      <c r="AA24" s="415" t="s">
        <v>23</v>
      </c>
      <c r="AB24" s="63"/>
    </row>
    <row r="25" spans="2:28" ht="26.85" customHeight="1">
      <c r="B25" s="229" t="s">
        <v>227</v>
      </c>
      <c r="C25" s="229"/>
      <c r="D25" s="210" t="s">
        <v>31</v>
      </c>
      <c r="E25" s="210"/>
      <c r="F25" s="500">
        <f>SUM(F26:F30)/$F$5</f>
        <v>2.7777777777777776E-2</v>
      </c>
      <c r="G25" s="501">
        <f>SUM(G26:G30)/$F$5</f>
        <v>0</v>
      </c>
      <c r="H25" s="502" t="s">
        <v>23</v>
      </c>
      <c r="I25" s="501">
        <f>SUM(F25:G25)</f>
        <v>2.7777777777777776E-2</v>
      </c>
      <c r="J25" s="426">
        <f>J32/L11</f>
        <v>0.05</v>
      </c>
      <c r="K25" s="426">
        <f>K32/L11</f>
        <v>0</v>
      </c>
      <c r="L25" s="426">
        <f>L32/L11</f>
        <v>0.05</v>
      </c>
      <c r="M25" s="453">
        <v>3.61E-2</v>
      </c>
      <c r="N25" s="424">
        <v>4.0000000000000001E-3</v>
      </c>
      <c r="O25" s="425">
        <v>4.02E-2</v>
      </c>
      <c r="P25" s="254">
        <v>4.1300000000000003E-2</v>
      </c>
      <c r="Q25" s="427">
        <v>0</v>
      </c>
      <c r="R25" s="254">
        <f>SUM(P25:Q25)</f>
        <v>4.1300000000000003E-2</v>
      </c>
      <c r="S25" s="254">
        <v>5.0999999999999997E-2</v>
      </c>
      <c r="T25" s="427">
        <v>0</v>
      </c>
      <c r="U25" s="254">
        <f>SUM(S25:T25)</f>
        <v>5.0999999999999997E-2</v>
      </c>
      <c r="V25" s="254">
        <v>4.6300000000000001E-2</v>
      </c>
      <c r="W25" s="427">
        <v>0</v>
      </c>
      <c r="X25" s="254">
        <f>SUM(V25:W25)</f>
        <v>4.6300000000000001E-2</v>
      </c>
      <c r="Y25" s="425">
        <v>5.04E-2</v>
      </c>
      <c r="Z25" s="424">
        <v>3.5999999999999999E-3</v>
      </c>
      <c r="AA25" s="424">
        <f t="shared" ref="AA25" si="0">SUM(Y25:Z25)</f>
        <v>5.3999999999999999E-2</v>
      </c>
      <c r="AB25" s="62"/>
    </row>
    <row r="26" spans="2:28" ht="26.85" customHeight="1">
      <c r="B26" s="390" t="s">
        <v>109</v>
      </c>
      <c r="C26" s="390"/>
      <c r="D26" s="210" t="s">
        <v>25</v>
      </c>
      <c r="E26" s="210"/>
      <c r="F26" s="502" t="s">
        <v>23</v>
      </c>
      <c r="G26" s="502" t="s">
        <v>23</v>
      </c>
      <c r="H26" s="502" t="s">
        <v>23</v>
      </c>
      <c r="I26" s="232">
        <f>SUM(F26:G26)</f>
        <v>0</v>
      </c>
      <c r="J26" s="277">
        <v>0</v>
      </c>
      <c r="K26" s="277">
        <v>0</v>
      </c>
      <c r="L26" s="277">
        <f>SUM(J26:K26)</f>
        <v>0</v>
      </c>
      <c r="M26" s="423" t="s">
        <v>23</v>
      </c>
      <c r="N26" s="415" t="s">
        <v>23</v>
      </c>
      <c r="O26" s="415" t="s">
        <v>23</v>
      </c>
      <c r="P26" s="415" t="s">
        <v>23</v>
      </c>
      <c r="Q26" s="415" t="s">
        <v>23</v>
      </c>
      <c r="R26" s="415" t="s">
        <v>23</v>
      </c>
      <c r="S26" s="415" t="s">
        <v>23</v>
      </c>
      <c r="T26" s="415" t="s">
        <v>23</v>
      </c>
      <c r="U26" s="415" t="s">
        <v>23</v>
      </c>
      <c r="V26" s="415" t="s">
        <v>23</v>
      </c>
      <c r="W26" s="415" t="s">
        <v>23</v>
      </c>
      <c r="X26" s="415" t="s">
        <v>23</v>
      </c>
      <c r="Y26" s="415" t="s">
        <v>23</v>
      </c>
      <c r="Z26" s="415" t="s">
        <v>23</v>
      </c>
      <c r="AA26" s="415" t="s">
        <v>23</v>
      </c>
      <c r="AB26" s="63"/>
    </row>
    <row r="27" spans="2:28" ht="26.85" customHeight="1">
      <c r="B27" s="390" t="s">
        <v>110</v>
      </c>
      <c r="C27" s="390"/>
      <c r="D27" s="210" t="s">
        <v>25</v>
      </c>
      <c r="E27" s="210"/>
      <c r="F27" s="502" t="s">
        <v>23</v>
      </c>
      <c r="G27" s="502" t="s">
        <v>23</v>
      </c>
      <c r="H27" s="502" t="s">
        <v>23</v>
      </c>
      <c r="I27" s="232">
        <f t="shared" ref="I27:I28" si="1">SUM(F27:G27)</f>
        <v>0</v>
      </c>
      <c r="J27" s="277">
        <v>1</v>
      </c>
      <c r="K27" s="277">
        <v>0</v>
      </c>
      <c r="L27" s="277">
        <f>SUM(J27:K27)</f>
        <v>1</v>
      </c>
      <c r="M27" s="423" t="s">
        <v>23</v>
      </c>
      <c r="N27" s="415" t="s">
        <v>23</v>
      </c>
      <c r="O27" s="415" t="s">
        <v>23</v>
      </c>
      <c r="P27" s="415" t="s">
        <v>23</v>
      </c>
      <c r="Q27" s="415" t="s">
        <v>23</v>
      </c>
      <c r="R27" s="415" t="s">
        <v>23</v>
      </c>
      <c r="S27" s="415" t="s">
        <v>23</v>
      </c>
      <c r="T27" s="415" t="s">
        <v>23</v>
      </c>
      <c r="U27" s="415" t="s">
        <v>23</v>
      </c>
      <c r="V27" s="415" t="s">
        <v>23</v>
      </c>
      <c r="W27" s="415" t="s">
        <v>23</v>
      </c>
      <c r="X27" s="415" t="s">
        <v>23</v>
      </c>
      <c r="Y27" s="415" t="s">
        <v>23</v>
      </c>
      <c r="Z27" s="415" t="s">
        <v>23</v>
      </c>
      <c r="AA27" s="415" t="s">
        <v>23</v>
      </c>
      <c r="AB27" s="63"/>
    </row>
    <row r="28" spans="2:28" ht="26.85" customHeight="1">
      <c r="B28" s="388" t="s">
        <v>111</v>
      </c>
      <c r="C28" s="390"/>
      <c r="D28" s="210" t="s">
        <v>25</v>
      </c>
      <c r="E28" s="210"/>
      <c r="F28" s="232">
        <v>2</v>
      </c>
      <c r="G28" s="502" t="s">
        <v>23</v>
      </c>
      <c r="H28" s="502" t="s">
        <v>23</v>
      </c>
      <c r="I28" s="232">
        <f t="shared" si="1"/>
        <v>2</v>
      </c>
      <c r="J28" s="277">
        <v>3</v>
      </c>
      <c r="K28" s="277">
        <v>0</v>
      </c>
      <c r="L28" s="277">
        <f>SUM(J28:K28)</f>
        <v>3</v>
      </c>
      <c r="M28" s="423" t="s">
        <v>23</v>
      </c>
      <c r="N28" s="415" t="s">
        <v>23</v>
      </c>
      <c r="O28" s="415" t="s">
        <v>23</v>
      </c>
      <c r="P28" s="415" t="s">
        <v>23</v>
      </c>
      <c r="Q28" s="415" t="s">
        <v>23</v>
      </c>
      <c r="R28" s="415" t="s">
        <v>23</v>
      </c>
      <c r="S28" s="415" t="s">
        <v>23</v>
      </c>
      <c r="T28" s="415" t="s">
        <v>23</v>
      </c>
      <c r="U28" s="415" t="s">
        <v>23</v>
      </c>
      <c r="V28" s="415" t="s">
        <v>23</v>
      </c>
      <c r="W28" s="415" t="s">
        <v>23</v>
      </c>
      <c r="X28" s="415" t="s">
        <v>23</v>
      </c>
      <c r="Y28" s="415" t="s">
        <v>23</v>
      </c>
      <c r="Z28" s="415" t="s">
        <v>23</v>
      </c>
      <c r="AA28" s="415" t="s">
        <v>23</v>
      </c>
      <c r="AB28" s="63"/>
    </row>
    <row r="29" spans="2:28" ht="26.85" customHeight="1">
      <c r="B29" s="388" t="s">
        <v>112</v>
      </c>
      <c r="C29" s="390"/>
      <c r="D29" s="210" t="s">
        <v>25</v>
      </c>
      <c r="E29" s="210"/>
      <c r="F29" s="502" t="s">
        <v>23</v>
      </c>
      <c r="G29" s="502" t="s">
        <v>23</v>
      </c>
      <c r="H29" s="502" t="s">
        <v>23</v>
      </c>
      <c r="I29" s="502" t="s">
        <v>23</v>
      </c>
      <c r="J29" s="423" t="s">
        <v>23</v>
      </c>
      <c r="K29" s="423" t="s">
        <v>23</v>
      </c>
      <c r="L29" s="423" t="s">
        <v>23</v>
      </c>
      <c r="M29" s="423" t="s">
        <v>23</v>
      </c>
      <c r="N29" s="415" t="s">
        <v>23</v>
      </c>
      <c r="O29" s="415" t="s">
        <v>23</v>
      </c>
      <c r="P29" s="415" t="s">
        <v>23</v>
      </c>
      <c r="Q29" s="415" t="s">
        <v>23</v>
      </c>
      <c r="R29" s="415" t="s">
        <v>23</v>
      </c>
      <c r="S29" s="415" t="s">
        <v>23</v>
      </c>
      <c r="T29" s="415" t="s">
        <v>23</v>
      </c>
      <c r="U29" s="415" t="s">
        <v>23</v>
      </c>
      <c r="V29" s="415" t="s">
        <v>23</v>
      </c>
      <c r="W29" s="415" t="s">
        <v>23</v>
      </c>
      <c r="X29" s="415" t="s">
        <v>23</v>
      </c>
      <c r="Y29" s="415" t="s">
        <v>23</v>
      </c>
      <c r="Z29" s="415" t="s">
        <v>23</v>
      </c>
      <c r="AA29" s="415" t="s">
        <v>23</v>
      </c>
      <c r="AB29" s="63"/>
    </row>
    <row r="30" spans="2:28" ht="26.85" customHeight="1">
      <c r="B30" s="388" t="s">
        <v>113</v>
      </c>
      <c r="C30" s="390"/>
      <c r="D30" s="210" t="s">
        <v>25</v>
      </c>
      <c r="E30" s="210"/>
      <c r="F30" s="502" t="s">
        <v>23</v>
      </c>
      <c r="G30" s="502" t="s">
        <v>23</v>
      </c>
      <c r="H30" s="502" t="s">
        <v>23</v>
      </c>
      <c r="I30" s="502" t="s">
        <v>23</v>
      </c>
      <c r="J30" s="423" t="s">
        <v>23</v>
      </c>
      <c r="K30" s="423" t="s">
        <v>23</v>
      </c>
      <c r="L30" s="423" t="s">
        <v>23</v>
      </c>
      <c r="M30" s="423" t="s">
        <v>23</v>
      </c>
      <c r="N30" s="415" t="s">
        <v>23</v>
      </c>
      <c r="O30" s="415" t="s">
        <v>23</v>
      </c>
      <c r="P30" s="415" t="s">
        <v>23</v>
      </c>
      <c r="Q30" s="415" t="s">
        <v>23</v>
      </c>
      <c r="R30" s="415" t="s">
        <v>23</v>
      </c>
      <c r="S30" s="415" t="s">
        <v>23</v>
      </c>
      <c r="T30" s="415" t="s">
        <v>23</v>
      </c>
      <c r="U30" s="415" t="s">
        <v>23</v>
      </c>
      <c r="V30" s="415" t="s">
        <v>23</v>
      </c>
      <c r="W30" s="415" t="s">
        <v>23</v>
      </c>
      <c r="X30" s="415" t="s">
        <v>23</v>
      </c>
      <c r="Y30" s="415" t="s">
        <v>23</v>
      </c>
      <c r="Z30" s="415" t="s">
        <v>23</v>
      </c>
      <c r="AA30" s="415" t="s">
        <v>23</v>
      </c>
      <c r="AB30" s="63"/>
    </row>
    <row r="31" spans="2:28" ht="26.85" customHeight="1">
      <c r="B31" s="388" t="s">
        <v>226</v>
      </c>
      <c r="C31" s="386"/>
      <c r="D31" s="210" t="s">
        <v>25</v>
      </c>
      <c r="E31" s="210"/>
      <c r="F31" s="502" t="s">
        <v>23</v>
      </c>
      <c r="G31" s="502" t="s">
        <v>23</v>
      </c>
      <c r="H31" s="502" t="s">
        <v>23</v>
      </c>
      <c r="I31" s="502" t="s">
        <v>23</v>
      </c>
      <c r="J31" s="423" t="s">
        <v>23</v>
      </c>
      <c r="K31" s="423" t="s">
        <v>23</v>
      </c>
      <c r="L31" s="423" t="s">
        <v>23</v>
      </c>
      <c r="M31" s="423" t="s">
        <v>23</v>
      </c>
      <c r="N31" s="415" t="s">
        <v>23</v>
      </c>
      <c r="O31" s="415" t="s">
        <v>23</v>
      </c>
      <c r="P31" s="415" t="s">
        <v>23</v>
      </c>
      <c r="Q31" s="415" t="s">
        <v>23</v>
      </c>
      <c r="R31" s="415" t="s">
        <v>23</v>
      </c>
      <c r="S31" s="415" t="s">
        <v>23</v>
      </c>
      <c r="T31" s="415" t="s">
        <v>23</v>
      </c>
      <c r="U31" s="415" t="s">
        <v>23</v>
      </c>
      <c r="V31" s="415" t="s">
        <v>23</v>
      </c>
      <c r="W31" s="415" t="s">
        <v>23</v>
      </c>
      <c r="X31" s="415" t="s">
        <v>23</v>
      </c>
      <c r="Y31" s="415" t="s">
        <v>23</v>
      </c>
      <c r="Z31" s="415" t="s">
        <v>23</v>
      </c>
      <c r="AA31" s="415" t="s">
        <v>23</v>
      </c>
      <c r="AB31" s="63"/>
    </row>
    <row r="32" spans="2:28" ht="26.85" customHeight="1">
      <c r="B32" s="388" t="s">
        <v>103</v>
      </c>
      <c r="C32" s="390"/>
      <c r="D32" s="223" t="s">
        <v>25</v>
      </c>
      <c r="E32" s="223"/>
      <c r="F32" s="232">
        <f>SUM(F26:F31)</f>
        <v>2</v>
      </c>
      <c r="G32" s="232">
        <f>SUM(G26:G31)</f>
        <v>0</v>
      </c>
      <c r="H32" s="232">
        <f>SUM(H26:H31)</f>
        <v>0</v>
      </c>
      <c r="I32" s="232">
        <f>SUM(I26:I31)</f>
        <v>2</v>
      </c>
      <c r="J32" s="277">
        <f>SUM(J26:J28)</f>
        <v>4</v>
      </c>
      <c r="K32" s="277">
        <f>SUM(K26:K28)</f>
        <v>0</v>
      </c>
      <c r="L32" s="277">
        <f>SUM(L26:L28)</f>
        <v>4</v>
      </c>
      <c r="M32" s="423" t="s">
        <v>23</v>
      </c>
      <c r="N32" s="415" t="s">
        <v>23</v>
      </c>
      <c r="O32" s="415" t="s">
        <v>23</v>
      </c>
      <c r="P32" s="415" t="s">
        <v>23</v>
      </c>
      <c r="Q32" s="415" t="s">
        <v>23</v>
      </c>
      <c r="R32" s="415" t="s">
        <v>23</v>
      </c>
      <c r="S32" s="415" t="s">
        <v>23</v>
      </c>
      <c r="T32" s="415" t="s">
        <v>23</v>
      </c>
      <c r="U32" s="415" t="s">
        <v>23</v>
      </c>
      <c r="V32" s="415" t="s">
        <v>23</v>
      </c>
      <c r="W32" s="415" t="s">
        <v>23</v>
      </c>
      <c r="X32" s="415" t="s">
        <v>23</v>
      </c>
      <c r="Y32" s="415" t="s">
        <v>23</v>
      </c>
      <c r="Z32" s="415" t="s">
        <v>23</v>
      </c>
      <c r="AA32" s="415" t="s">
        <v>23</v>
      </c>
      <c r="AB32" s="63"/>
    </row>
    <row r="33" spans="2:29" ht="26.85" customHeight="1">
      <c r="B33" s="279" t="s">
        <v>116</v>
      </c>
      <c r="C33" s="410"/>
      <c r="D33" s="210" t="s">
        <v>31</v>
      </c>
      <c r="E33" s="210"/>
      <c r="F33" s="502" t="s">
        <v>23</v>
      </c>
      <c r="G33" s="502" t="s">
        <v>23</v>
      </c>
      <c r="H33" s="502" t="s">
        <v>23</v>
      </c>
      <c r="I33" s="501">
        <f>SUM(F33:G33)</f>
        <v>0</v>
      </c>
      <c r="J33" s="475">
        <v>0</v>
      </c>
      <c r="K33" s="475">
        <v>0</v>
      </c>
      <c r="L33" s="475">
        <f>SUM(J33:K33)</f>
        <v>0</v>
      </c>
      <c r="M33" s="415" t="s">
        <v>23</v>
      </c>
      <c r="N33" s="415" t="s">
        <v>23</v>
      </c>
      <c r="O33" s="415" t="s">
        <v>23</v>
      </c>
      <c r="P33" s="415" t="s">
        <v>23</v>
      </c>
      <c r="Q33" s="415" t="s">
        <v>23</v>
      </c>
      <c r="R33" s="415" t="s">
        <v>23</v>
      </c>
      <c r="S33" s="415" t="s">
        <v>23</v>
      </c>
      <c r="T33" s="415" t="s">
        <v>23</v>
      </c>
      <c r="U33" s="415" t="s">
        <v>23</v>
      </c>
      <c r="V33" s="415" t="s">
        <v>23</v>
      </c>
      <c r="W33" s="415" t="s">
        <v>23</v>
      </c>
      <c r="X33" s="415" t="s">
        <v>23</v>
      </c>
      <c r="Y33" s="415" t="s">
        <v>23</v>
      </c>
      <c r="Z33" s="415" t="s">
        <v>23</v>
      </c>
      <c r="AA33" s="415" t="s">
        <v>23</v>
      </c>
      <c r="AB33" s="63"/>
    </row>
    <row r="34" spans="2:29" ht="26.85" customHeight="1">
      <c r="B34" s="392" t="s">
        <v>109</v>
      </c>
      <c r="C34" s="392"/>
      <c r="D34" s="210" t="s">
        <v>25</v>
      </c>
      <c r="E34" s="210"/>
      <c r="F34" s="502" t="s">
        <v>23</v>
      </c>
      <c r="G34" s="502" t="s">
        <v>23</v>
      </c>
      <c r="H34" s="502" t="s">
        <v>23</v>
      </c>
      <c r="I34" s="499">
        <f t="shared" ref="I34:I36" si="2">SUM(F34:G34)</f>
        <v>0</v>
      </c>
      <c r="J34" s="416">
        <v>0</v>
      </c>
      <c r="K34" s="416">
        <v>0</v>
      </c>
      <c r="L34" s="416">
        <f>SUM(J34:K34)</f>
        <v>0</v>
      </c>
      <c r="M34" s="415" t="s">
        <v>23</v>
      </c>
      <c r="N34" s="415" t="s">
        <v>23</v>
      </c>
      <c r="O34" s="415" t="s">
        <v>23</v>
      </c>
      <c r="P34" s="415" t="s">
        <v>23</v>
      </c>
      <c r="Q34" s="415" t="s">
        <v>23</v>
      </c>
      <c r="R34" s="415" t="s">
        <v>23</v>
      </c>
      <c r="S34" s="415" t="s">
        <v>23</v>
      </c>
      <c r="T34" s="415" t="s">
        <v>23</v>
      </c>
      <c r="U34" s="415" t="s">
        <v>23</v>
      </c>
      <c r="V34" s="415" t="s">
        <v>23</v>
      </c>
      <c r="W34" s="415" t="s">
        <v>23</v>
      </c>
      <c r="X34" s="415" t="s">
        <v>23</v>
      </c>
      <c r="Y34" s="415" t="s">
        <v>23</v>
      </c>
      <c r="Z34" s="415" t="s">
        <v>23</v>
      </c>
      <c r="AA34" s="415" t="s">
        <v>23</v>
      </c>
      <c r="AB34" s="63"/>
    </row>
    <row r="35" spans="2:29" ht="26.85" customHeight="1">
      <c r="B35" s="392" t="s">
        <v>110</v>
      </c>
      <c r="C35" s="392"/>
      <c r="D35" s="210" t="s">
        <v>25</v>
      </c>
      <c r="E35" s="210"/>
      <c r="F35" s="502" t="s">
        <v>23</v>
      </c>
      <c r="G35" s="502" t="s">
        <v>23</v>
      </c>
      <c r="H35" s="502" t="s">
        <v>23</v>
      </c>
      <c r="I35" s="499">
        <f t="shared" si="2"/>
        <v>0</v>
      </c>
      <c r="J35" s="416">
        <v>0</v>
      </c>
      <c r="K35" s="416">
        <v>0</v>
      </c>
      <c r="L35" s="416">
        <f>SUM(J35:K35)</f>
        <v>0</v>
      </c>
      <c r="M35" s="415" t="s">
        <v>23</v>
      </c>
      <c r="N35" s="415" t="s">
        <v>23</v>
      </c>
      <c r="O35" s="415" t="s">
        <v>23</v>
      </c>
      <c r="P35" s="415" t="s">
        <v>23</v>
      </c>
      <c r="Q35" s="415" t="s">
        <v>23</v>
      </c>
      <c r="R35" s="415" t="s">
        <v>23</v>
      </c>
      <c r="S35" s="415" t="s">
        <v>23</v>
      </c>
      <c r="T35" s="415" t="s">
        <v>23</v>
      </c>
      <c r="U35" s="415" t="s">
        <v>23</v>
      </c>
      <c r="V35" s="415" t="s">
        <v>23</v>
      </c>
      <c r="W35" s="415" t="s">
        <v>23</v>
      </c>
      <c r="X35" s="415" t="s">
        <v>23</v>
      </c>
      <c r="Y35" s="415" t="s">
        <v>23</v>
      </c>
      <c r="Z35" s="415" t="s">
        <v>23</v>
      </c>
      <c r="AA35" s="415" t="s">
        <v>23</v>
      </c>
      <c r="AB35" s="63"/>
    </row>
    <row r="36" spans="2:29" ht="26.85" customHeight="1">
      <c r="B36" s="392" t="s">
        <v>111</v>
      </c>
      <c r="C36" s="392"/>
      <c r="D36" s="210" t="s">
        <v>25</v>
      </c>
      <c r="E36" s="210"/>
      <c r="F36" s="502" t="s">
        <v>23</v>
      </c>
      <c r="G36" s="502" t="s">
        <v>23</v>
      </c>
      <c r="H36" s="502" t="s">
        <v>23</v>
      </c>
      <c r="I36" s="499">
        <f t="shared" si="2"/>
        <v>0</v>
      </c>
      <c r="J36" s="416">
        <v>0</v>
      </c>
      <c r="K36" s="416">
        <v>0</v>
      </c>
      <c r="L36" s="416">
        <f>SUM(J36:K36)</f>
        <v>0</v>
      </c>
      <c r="M36" s="415" t="s">
        <v>23</v>
      </c>
      <c r="N36" s="415" t="s">
        <v>23</v>
      </c>
      <c r="O36" s="415" t="s">
        <v>23</v>
      </c>
      <c r="P36" s="415" t="s">
        <v>23</v>
      </c>
      <c r="Q36" s="415" t="s">
        <v>23</v>
      </c>
      <c r="R36" s="415" t="s">
        <v>23</v>
      </c>
      <c r="S36" s="415" t="s">
        <v>23</v>
      </c>
      <c r="T36" s="415" t="s">
        <v>23</v>
      </c>
      <c r="U36" s="415" t="s">
        <v>23</v>
      </c>
      <c r="V36" s="415" t="s">
        <v>23</v>
      </c>
      <c r="W36" s="415" t="s">
        <v>23</v>
      </c>
      <c r="X36" s="415" t="s">
        <v>23</v>
      </c>
      <c r="Y36" s="415" t="s">
        <v>23</v>
      </c>
      <c r="Z36" s="415" t="s">
        <v>23</v>
      </c>
      <c r="AA36" s="415" t="s">
        <v>23</v>
      </c>
      <c r="AB36" s="63"/>
    </row>
    <row r="37" spans="2:29" ht="26.85" customHeight="1">
      <c r="B37" s="392" t="s">
        <v>112</v>
      </c>
      <c r="C37" s="392"/>
      <c r="D37" s="210" t="s">
        <v>25</v>
      </c>
      <c r="E37" s="210"/>
      <c r="F37" s="502" t="s">
        <v>23</v>
      </c>
      <c r="G37" s="502" t="s">
        <v>23</v>
      </c>
      <c r="H37" s="502" t="s">
        <v>23</v>
      </c>
      <c r="I37" s="499">
        <v>0</v>
      </c>
      <c r="J37" s="415" t="s">
        <v>23</v>
      </c>
      <c r="K37" s="415" t="s">
        <v>23</v>
      </c>
      <c r="L37" s="415" t="s">
        <v>23</v>
      </c>
      <c r="M37" s="415" t="s">
        <v>23</v>
      </c>
      <c r="N37" s="415" t="s">
        <v>23</v>
      </c>
      <c r="O37" s="415" t="s">
        <v>23</v>
      </c>
      <c r="P37" s="415" t="s">
        <v>23</v>
      </c>
      <c r="Q37" s="415" t="s">
        <v>23</v>
      </c>
      <c r="R37" s="415" t="s">
        <v>23</v>
      </c>
      <c r="S37" s="415" t="s">
        <v>23</v>
      </c>
      <c r="T37" s="415" t="s">
        <v>23</v>
      </c>
      <c r="U37" s="415" t="s">
        <v>23</v>
      </c>
      <c r="V37" s="415" t="s">
        <v>23</v>
      </c>
      <c r="W37" s="415" t="s">
        <v>23</v>
      </c>
      <c r="X37" s="415" t="s">
        <v>23</v>
      </c>
      <c r="Y37" s="415" t="s">
        <v>23</v>
      </c>
      <c r="Z37" s="415" t="s">
        <v>23</v>
      </c>
      <c r="AA37" s="415" t="s">
        <v>23</v>
      </c>
      <c r="AB37" s="63"/>
    </row>
    <row r="38" spans="2:29" ht="26.85" customHeight="1">
      <c r="B38" s="392" t="s">
        <v>113</v>
      </c>
      <c r="C38" s="392"/>
      <c r="D38" s="210" t="s">
        <v>25</v>
      </c>
      <c r="E38" s="210"/>
      <c r="F38" s="502" t="s">
        <v>23</v>
      </c>
      <c r="G38" s="502" t="s">
        <v>23</v>
      </c>
      <c r="H38" s="502" t="s">
        <v>23</v>
      </c>
      <c r="I38" s="499">
        <v>0</v>
      </c>
      <c r="J38" s="415" t="s">
        <v>23</v>
      </c>
      <c r="K38" s="415" t="s">
        <v>23</v>
      </c>
      <c r="L38" s="415" t="s">
        <v>23</v>
      </c>
      <c r="M38" s="415" t="s">
        <v>23</v>
      </c>
      <c r="N38" s="415" t="s">
        <v>23</v>
      </c>
      <c r="O38" s="415" t="s">
        <v>23</v>
      </c>
      <c r="P38" s="415" t="s">
        <v>23</v>
      </c>
      <c r="Q38" s="415" t="s">
        <v>23</v>
      </c>
      <c r="R38" s="415" t="s">
        <v>23</v>
      </c>
      <c r="S38" s="415" t="s">
        <v>23</v>
      </c>
      <c r="T38" s="415" t="s">
        <v>23</v>
      </c>
      <c r="U38" s="415" t="s">
        <v>23</v>
      </c>
      <c r="V38" s="415" t="s">
        <v>23</v>
      </c>
      <c r="W38" s="415" t="s">
        <v>23</v>
      </c>
      <c r="X38" s="415" t="s">
        <v>23</v>
      </c>
      <c r="Y38" s="415" t="s">
        <v>23</v>
      </c>
      <c r="Z38" s="415" t="s">
        <v>23</v>
      </c>
      <c r="AA38" s="415" t="s">
        <v>23</v>
      </c>
      <c r="AB38" s="63"/>
    </row>
    <row r="39" spans="2:29" ht="26.85" customHeight="1">
      <c r="B39" s="390" t="s">
        <v>103</v>
      </c>
      <c r="C39" s="390"/>
      <c r="D39" s="210" t="s">
        <v>31</v>
      </c>
      <c r="E39" s="210"/>
      <c r="F39" s="500">
        <f>F25+F17</f>
        <v>0.45833333333333337</v>
      </c>
      <c r="G39" s="500">
        <f>G25+G17</f>
        <v>0.54166666666666663</v>
      </c>
      <c r="H39" s="500" t="s">
        <v>23</v>
      </c>
      <c r="I39" s="566">
        <f>SUM(F39:G39)</f>
        <v>1</v>
      </c>
      <c r="J39" s="429">
        <f>SUM(J33,J25,J17)</f>
        <v>0.42499999999999999</v>
      </c>
      <c r="K39" s="429">
        <f>SUM(K33,K25,K17)</f>
        <v>0.57499999999999996</v>
      </c>
      <c r="L39" s="475">
        <f>SUM(L33,L25,L17)</f>
        <v>1</v>
      </c>
      <c r="M39" s="424">
        <v>0.24099999999999999</v>
      </c>
      <c r="N39" s="424">
        <v>0.75900000000000001</v>
      </c>
      <c r="O39" s="425">
        <v>1</v>
      </c>
      <c r="P39" s="254">
        <f t="shared" ref="P39:Z39" si="3">SUM(P17:P25)</f>
        <v>0.22309999999999999</v>
      </c>
      <c r="Q39" s="254">
        <f t="shared" si="3"/>
        <v>0.77690000000000003</v>
      </c>
      <c r="R39" s="254">
        <f t="shared" si="3"/>
        <v>1</v>
      </c>
      <c r="S39" s="427">
        <f t="shared" si="3"/>
        <v>0.21959999999999999</v>
      </c>
      <c r="T39" s="427">
        <f t="shared" si="3"/>
        <v>0.78039999999999998</v>
      </c>
      <c r="U39" s="427">
        <f t="shared" si="3"/>
        <v>1</v>
      </c>
      <c r="V39" s="254">
        <f t="shared" si="3"/>
        <v>0.1958</v>
      </c>
      <c r="W39" s="254">
        <f t="shared" si="3"/>
        <v>0.80430000000000001</v>
      </c>
      <c r="X39" s="254">
        <f t="shared" si="3"/>
        <v>1.0001</v>
      </c>
      <c r="Y39" s="424">
        <f t="shared" si="3"/>
        <v>0.19789999999999999</v>
      </c>
      <c r="Z39" s="424">
        <f t="shared" si="3"/>
        <v>0.80220000000000002</v>
      </c>
      <c r="AA39" s="425">
        <f>SUM(Y39:Z39)</f>
        <v>1.0001</v>
      </c>
      <c r="AB39" s="61"/>
    </row>
    <row r="40" spans="2:29" s="28" customFormat="1" ht="26.85" customHeight="1">
      <c r="B40" s="411" t="s">
        <v>117</v>
      </c>
      <c r="C40" s="551"/>
      <c r="D40" s="10"/>
      <c r="E40" s="10"/>
      <c r="F40" s="556"/>
      <c r="G40" s="556"/>
      <c r="H40" s="556"/>
      <c r="I40" s="557"/>
      <c r="J40" s="554"/>
      <c r="K40" s="554"/>
      <c r="L40" s="555"/>
      <c r="M40" s="546"/>
      <c r="N40" s="546"/>
      <c r="O40" s="547"/>
      <c r="P40" s="546"/>
      <c r="Q40" s="546"/>
      <c r="R40" s="547"/>
      <c r="S40" s="547"/>
      <c r="T40" s="547"/>
      <c r="U40" s="547"/>
      <c r="V40" s="546"/>
      <c r="W40" s="546"/>
      <c r="X40" s="547"/>
      <c r="Y40" s="546"/>
      <c r="Z40" s="546"/>
      <c r="AA40" s="547"/>
      <c r="AB40" s="61"/>
      <c r="AC40" s="51"/>
    </row>
    <row r="41" spans="2:29" s="28" customFormat="1" ht="50.1" customHeight="1">
      <c r="B41" s="332"/>
      <c r="C41" s="332"/>
      <c r="D41" s="10"/>
      <c r="E41" s="10"/>
      <c r="F41" s="330"/>
      <c r="G41" s="330"/>
      <c r="H41" s="330"/>
      <c r="I41" s="331"/>
      <c r="J41" s="328"/>
      <c r="K41" s="328"/>
      <c r="L41" s="329"/>
      <c r="M41" s="324"/>
      <c r="N41" s="324"/>
      <c r="O41" s="325"/>
      <c r="P41" s="324"/>
      <c r="Q41" s="324"/>
      <c r="R41" s="325"/>
      <c r="S41" s="325"/>
      <c r="T41" s="325"/>
      <c r="U41" s="325"/>
      <c r="V41" s="324"/>
      <c r="W41" s="324"/>
      <c r="X41" s="325"/>
      <c r="Y41" s="324"/>
      <c r="Z41" s="324"/>
      <c r="AA41" s="325"/>
      <c r="AB41" s="61"/>
      <c r="AC41" s="51"/>
    </row>
    <row r="42" spans="2:29" s="28" customFormat="1" ht="26.85" customHeight="1">
      <c r="B42" s="6" t="s">
        <v>118</v>
      </c>
      <c r="C42" s="6"/>
      <c r="D42" s="7" t="s">
        <v>10</v>
      </c>
      <c r="E42" s="347"/>
      <c r="F42" s="876" t="s">
        <v>11</v>
      </c>
      <c r="G42" s="876"/>
      <c r="H42" s="876"/>
      <c r="I42" s="876"/>
      <c r="J42" s="877" t="s">
        <v>12</v>
      </c>
      <c r="K42" s="877"/>
      <c r="L42" s="877"/>
      <c r="M42" s="877" t="s">
        <v>13</v>
      </c>
      <c r="N42" s="877"/>
      <c r="O42" s="877"/>
      <c r="P42" s="877" t="s">
        <v>14</v>
      </c>
      <c r="Q42" s="877"/>
      <c r="R42" s="877"/>
      <c r="S42" s="877" t="s">
        <v>15</v>
      </c>
      <c r="T42" s="877"/>
      <c r="U42" s="877"/>
      <c r="V42" s="877" t="s">
        <v>16</v>
      </c>
      <c r="W42" s="877"/>
      <c r="X42" s="877"/>
      <c r="Y42" s="877" t="s">
        <v>17</v>
      </c>
      <c r="Z42" s="877"/>
      <c r="AA42" s="877"/>
      <c r="AB42" s="61"/>
      <c r="AC42" s="51"/>
    </row>
    <row r="43" spans="2:29" s="28" customFormat="1" ht="26.85" customHeight="1">
      <c r="B43" s="355"/>
      <c r="C43" s="355"/>
      <c r="D43" s="220"/>
      <c r="E43" s="220"/>
      <c r="F43" s="212" t="s">
        <v>100</v>
      </c>
      <c r="G43" s="212" t="s">
        <v>101</v>
      </c>
      <c r="H43" s="602" t="s">
        <v>102</v>
      </c>
      <c r="I43" s="212" t="s">
        <v>103</v>
      </c>
      <c r="J43" s="213" t="s">
        <v>100</v>
      </c>
      <c r="K43" s="213" t="s">
        <v>101</v>
      </c>
      <c r="L43" s="213" t="s">
        <v>103</v>
      </c>
      <c r="M43" s="213" t="s">
        <v>100</v>
      </c>
      <c r="N43" s="213" t="s">
        <v>101</v>
      </c>
      <c r="O43" s="213" t="s">
        <v>103</v>
      </c>
      <c r="P43" s="213" t="s">
        <v>100</v>
      </c>
      <c r="Q43" s="213" t="s">
        <v>101</v>
      </c>
      <c r="R43" s="213" t="s">
        <v>103</v>
      </c>
      <c r="S43" s="213" t="s">
        <v>100</v>
      </c>
      <c r="T43" s="213" t="s">
        <v>101</v>
      </c>
      <c r="U43" s="213" t="s">
        <v>103</v>
      </c>
      <c r="V43" s="213" t="s">
        <v>100</v>
      </c>
      <c r="W43" s="213" t="s">
        <v>101</v>
      </c>
      <c r="X43" s="213" t="s">
        <v>103</v>
      </c>
      <c r="Y43" s="213" t="s">
        <v>100</v>
      </c>
      <c r="Z43" s="213" t="s">
        <v>101</v>
      </c>
      <c r="AA43" s="213" t="s">
        <v>103</v>
      </c>
      <c r="AB43" s="213"/>
      <c r="AC43" s="51"/>
    </row>
    <row r="44" spans="2:29" ht="26.85" customHeight="1">
      <c r="B44" s="223" t="s">
        <v>119</v>
      </c>
      <c r="C44" s="218"/>
      <c r="D44" s="210" t="s">
        <v>25</v>
      </c>
      <c r="E44" s="210"/>
      <c r="F44" s="499">
        <v>33</v>
      </c>
      <c r="G44" s="499">
        <v>39</v>
      </c>
      <c r="H44" s="502" t="s">
        <v>23</v>
      </c>
      <c r="I44" s="499">
        <f t="shared" ref="I44:I45" si="4">SUM(F44:G44)</f>
        <v>72</v>
      </c>
      <c r="J44" s="415" t="s">
        <v>23</v>
      </c>
      <c r="K44" s="415" t="s">
        <v>23</v>
      </c>
      <c r="L44" s="415" t="s">
        <v>23</v>
      </c>
      <c r="M44" s="415" t="s">
        <v>23</v>
      </c>
      <c r="N44" s="415" t="s">
        <v>23</v>
      </c>
      <c r="O44" s="415" t="s">
        <v>23</v>
      </c>
      <c r="P44" s="415" t="s">
        <v>23</v>
      </c>
      <c r="Q44" s="415" t="s">
        <v>23</v>
      </c>
      <c r="R44" s="415" t="s">
        <v>23</v>
      </c>
      <c r="S44" s="415" t="s">
        <v>23</v>
      </c>
      <c r="T44" s="415" t="s">
        <v>23</v>
      </c>
      <c r="U44" s="415" t="s">
        <v>23</v>
      </c>
      <c r="V44" s="415" t="s">
        <v>23</v>
      </c>
      <c r="W44" s="415" t="s">
        <v>23</v>
      </c>
      <c r="X44" s="415" t="s">
        <v>23</v>
      </c>
      <c r="Y44" s="415" t="s">
        <v>23</v>
      </c>
      <c r="Z44" s="415" t="s">
        <v>23</v>
      </c>
      <c r="AA44" s="415" t="s">
        <v>23</v>
      </c>
      <c r="AB44" s="61"/>
    </row>
    <row r="45" spans="2:29" ht="26.85" customHeight="1">
      <c r="B45" s="223" t="s">
        <v>120</v>
      </c>
      <c r="C45" s="218"/>
      <c r="D45" s="210" t="s">
        <v>25</v>
      </c>
      <c r="E45" s="210"/>
      <c r="F45" s="499">
        <v>0</v>
      </c>
      <c r="G45" s="499">
        <v>0</v>
      </c>
      <c r="H45" s="502" t="s">
        <v>23</v>
      </c>
      <c r="I45" s="499">
        <f t="shared" si="4"/>
        <v>0</v>
      </c>
      <c r="J45" s="415" t="s">
        <v>23</v>
      </c>
      <c r="K45" s="415" t="s">
        <v>23</v>
      </c>
      <c r="L45" s="415" t="s">
        <v>23</v>
      </c>
      <c r="M45" s="415" t="s">
        <v>23</v>
      </c>
      <c r="N45" s="415" t="s">
        <v>23</v>
      </c>
      <c r="O45" s="415" t="s">
        <v>23</v>
      </c>
      <c r="P45" s="415" t="s">
        <v>23</v>
      </c>
      <c r="Q45" s="415" t="s">
        <v>23</v>
      </c>
      <c r="R45" s="415" t="s">
        <v>23</v>
      </c>
      <c r="S45" s="415" t="s">
        <v>23</v>
      </c>
      <c r="T45" s="415" t="s">
        <v>23</v>
      </c>
      <c r="U45" s="415" t="s">
        <v>23</v>
      </c>
      <c r="V45" s="415" t="s">
        <v>23</v>
      </c>
      <c r="W45" s="415" t="s">
        <v>23</v>
      </c>
      <c r="X45" s="415" t="s">
        <v>23</v>
      </c>
      <c r="Y45" s="415" t="s">
        <v>23</v>
      </c>
      <c r="Z45" s="415" t="s">
        <v>23</v>
      </c>
      <c r="AA45" s="415" t="s">
        <v>23</v>
      </c>
      <c r="AB45" s="61"/>
    </row>
    <row r="46" spans="2:29" ht="50.1" customHeight="1">
      <c r="B46" s="242"/>
      <c r="C46" s="242"/>
      <c r="D46" s="210"/>
      <c r="E46" s="210"/>
      <c r="F46" s="296"/>
      <c r="G46" s="296"/>
      <c r="H46" s="296"/>
      <c r="I46" s="296"/>
      <c r="J46" s="215"/>
      <c r="K46" s="215"/>
      <c r="L46" s="215"/>
      <c r="M46" s="215"/>
      <c r="N46" s="215"/>
      <c r="O46" s="215"/>
      <c r="P46" s="239"/>
      <c r="Q46" s="239"/>
      <c r="R46" s="239"/>
      <c r="S46" s="239"/>
      <c r="T46" s="239"/>
      <c r="U46" s="239"/>
      <c r="V46" s="239"/>
      <c r="W46" s="239"/>
      <c r="X46" s="239"/>
      <c r="Y46" s="215"/>
      <c r="Z46" s="215"/>
      <c r="AA46" s="215"/>
      <c r="AB46" s="51"/>
    </row>
    <row r="47" spans="2:29" ht="26.85" customHeight="1">
      <c r="B47" s="6" t="s">
        <v>121</v>
      </c>
      <c r="C47" s="346"/>
      <c r="D47" s="7" t="s">
        <v>10</v>
      </c>
      <c r="E47" s="347"/>
      <c r="F47" s="876" t="s">
        <v>11</v>
      </c>
      <c r="G47" s="876"/>
      <c r="H47" s="876"/>
      <c r="I47" s="876"/>
      <c r="J47" s="877" t="s">
        <v>12</v>
      </c>
      <c r="K47" s="877"/>
      <c r="L47" s="877"/>
      <c r="M47" s="877" t="s">
        <v>13</v>
      </c>
      <c r="N47" s="877"/>
      <c r="O47" s="877"/>
      <c r="P47" s="877" t="s">
        <v>14</v>
      </c>
      <c r="Q47" s="877"/>
      <c r="R47" s="877"/>
      <c r="S47" s="877" t="s">
        <v>15</v>
      </c>
      <c r="T47" s="877"/>
      <c r="U47" s="877"/>
      <c r="V47" s="877" t="s">
        <v>16</v>
      </c>
      <c r="W47" s="877"/>
      <c r="X47" s="877"/>
      <c r="Y47" s="877" t="s">
        <v>17</v>
      </c>
      <c r="Z47" s="877"/>
      <c r="AA47" s="877"/>
      <c r="AB47" s="51"/>
    </row>
    <row r="48" spans="2:29" ht="26.85" customHeight="1">
      <c r="B48" s="333"/>
      <c r="C48" s="333"/>
      <c r="D48" s="210"/>
      <c r="E48" s="210"/>
      <c r="F48" s="212" t="s">
        <v>100</v>
      </c>
      <c r="G48" s="212" t="s">
        <v>101</v>
      </c>
      <c r="H48" s="602" t="s">
        <v>102</v>
      </c>
      <c r="I48" s="212" t="s">
        <v>103</v>
      </c>
      <c r="J48" s="213" t="s">
        <v>100</v>
      </c>
      <c r="K48" s="213" t="s">
        <v>101</v>
      </c>
      <c r="L48" s="213" t="s">
        <v>103</v>
      </c>
      <c r="M48" s="213" t="s">
        <v>100</v>
      </c>
      <c r="N48" s="213" t="s">
        <v>101</v>
      </c>
      <c r="O48" s="213" t="s">
        <v>103</v>
      </c>
      <c r="P48" s="213" t="s">
        <v>100</v>
      </c>
      <c r="Q48" s="213" t="s">
        <v>101</v>
      </c>
      <c r="R48" s="213" t="s">
        <v>103</v>
      </c>
      <c r="S48" s="213" t="s">
        <v>100</v>
      </c>
      <c r="T48" s="213" t="s">
        <v>101</v>
      </c>
      <c r="U48" s="213" t="s">
        <v>103</v>
      </c>
      <c r="V48" s="213" t="s">
        <v>100</v>
      </c>
      <c r="W48" s="213" t="s">
        <v>101</v>
      </c>
      <c r="X48" s="213" t="s">
        <v>103</v>
      </c>
      <c r="Y48" s="213" t="s">
        <v>100</v>
      </c>
      <c r="Z48" s="213" t="s">
        <v>101</v>
      </c>
      <c r="AA48" s="213" t="s">
        <v>103</v>
      </c>
      <c r="AB48" s="59"/>
    </row>
    <row r="49" spans="2:28" ht="26.85" customHeight="1">
      <c r="B49" s="229" t="s">
        <v>197</v>
      </c>
      <c r="C49" s="229"/>
      <c r="D49" s="210" t="s">
        <v>31</v>
      </c>
      <c r="E49" s="210"/>
      <c r="F49" s="501">
        <f>SUM(F50:F54)/$I$44</f>
        <v>0.3888888888888889</v>
      </c>
      <c r="G49" s="501">
        <f>SUM(G50:G54)/$I$44</f>
        <v>0.4861111111111111</v>
      </c>
      <c r="H49" s="502" t="s">
        <v>23</v>
      </c>
      <c r="I49" s="501">
        <f>SUM(F49:G49)</f>
        <v>0.875</v>
      </c>
      <c r="J49" s="475">
        <f>J56/L11</f>
        <v>0.25</v>
      </c>
      <c r="K49" s="429">
        <f>K56/L11</f>
        <v>0.41249999999999998</v>
      </c>
      <c r="L49" s="429">
        <f>L56/L11</f>
        <v>0.66249999999999998</v>
      </c>
      <c r="M49" s="415" t="s">
        <v>23</v>
      </c>
      <c r="N49" s="415" t="s">
        <v>23</v>
      </c>
      <c r="O49" s="415" t="s">
        <v>23</v>
      </c>
      <c r="P49" s="415" t="s">
        <v>23</v>
      </c>
      <c r="Q49" s="415" t="s">
        <v>23</v>
      </c>
      <c r="R49" s="415" t="s">
        <v>23</v>
      </c>
      <c r="S49" s="415" t="s">
        <v>23</v>
      </c>
      <c r="T49" s="415" t="s">
        <v>23</v>
      </c>
      <c r="U49" s="415" t="s">
        <v>23</v>
      </c>
      <c r="V49" s="415" t="s">
        <v>23</v>
      </c>
      <c r="W49" s="415" t="s">
        <v>23</v>
      </c>
      <c r="X49" s="415" t="s">
        <v>23</v>
      </c>
      <c r="Y49" s="415" t="s">
        <v>23</v>
      </c>
      <c r="Z49" s="415" t="s">
        <v>23</v>
      </c>
      <c r="AA49" s="415" t="s">
        <v>23</v>
      </c>
      <c r="AB49" s="63"/>
    </row>
    <row r="50" spans="2:28" ht="26.85" customHeight="1">
      <c r="B50" s="390" t="s">
        <v>109</v>
      </c>
      <c r="C50" s="390"/>
      <c r="D50" s="210" t="s">
        <v>25</v>
      </c>
      <c r="E50" s="210"/>
      <c r="F50" s="232" t="s">
        <v>23</v>
      </c>
      <c r="G50" s="232">
        <v>1</v>
      </c>
      <c r="H50" s="502" t="s">
        <v>23</v>
      </c>
      <c r="I50" s="232">
        <f t="shared" ref="I50:I52" si="5">SUM(F50:G50)</f>
        <v>1</v>
      </c>
      <c r="J50" s="416">
        <v>0</v>
      </c>
      <c r="K50" s="416">
        <v>0</v>
      </c>
      <c r="L50" s="416">
        <f>SUM(J50:K50)</f>
        <v>0</v>
      </c>
      <c r="M50" s="415" t="s">
        <v>23</v>
      </c>
      <c r="N50" s="415" t="s">
        <v>23</v>
      </c>
      <c r="O50" s="415" t="s">
        <v>23</v>
      </c>
      <c r="P50" s="415" t="s">
        <v>23</v>
      </c>
      <c r="Q50" s="415" t="s">
        <v>23</v>
      </c>
      <c r="R50" s="415" t="s">
        <v>23</v>
      </c>
      <c r="S50" s="415" t="s">
        <v>23</v>
      </c>
      <c r="T50" s="415" t="s">
        <v>23</v>
      </c>
      <c r="U50" s="415" t="s">
        <v>23</v>
      </c>
      <c r="V50" s="415" t="s">
        <v>23</v>
      </c>
      <c r="W50" s="415" t="s">
        <v>23</v>
      </c>
      <c r="X50" s="415" t="s">
        <v>23</v>
      </c>
      <c r="Y50" s="415" t="s">
        <v>23</v>
      </c>
      <c r="Z50" s="415" t="s">
        <v>23</v>
      </c>
      <c r="AA50" s="415" t="s">
        <v>23</v>
      </c>
      <c r="AB50" s="63"/>
    </row>
    <row r="51" spans="2:28" ht="26.85" customHeight="1">
      <c r="B51" s="390" t="s">
        <v>110</v>
      </c>
      <c r="C51" s="390"/>
      <c r="D51" s="210" t="s">
        <v>25</v>
      </c>
      <c r="E51" s="210"/>
      <c r="F51" s="232">
        <v>14</v>
      </c>
      <c r="G51" s="232">
        <v>17</v>
      </c>
      <c r="H51" s="502" t="s">
        <v>23</v>
      </c>
      <c r="I51" s="232">
        <f t="shared" si="5"/>
        <v>31</v>
      </c>
      <c r="J51" s="416">
        <v>10</v>
      </c>
      <c r="K51" s="416">
        <v>16</v>
      </c>
      <c r="L51" s="416">
        <f>SUM(J51:K51)</f>
        <v>26</v>
      </c>
      <c r="M51" s="415" t="s">
        <v>23</v>
      </c>
      <c r="N51" s="415" t="s">
        <v>23</v>
      </c>
      <c r="O51" s="415" t="s">
        <v>23</v>
      </c>
      <c r="P51" s="415" t="s">
        <v>23</v>
      </c>
      <c r="Q51" s="415" t="s">
        <v>23</v>
      </c>
      <c r="R51" s="415" t="s">
        <v>23</v>
      </c>
      <c r="S51" s="415" t="s">
        <v>23</v>
      </c>
      <c r="T51" s="415" t="s">
        <v>23</v>
      </c>
      <c r="U51" s="415" t="s">
        <v>23</v>
      </c>
      <c r="V51" s="415" t="s">
        <v>23</v>
      </c>
      <c r="W51" s="415" t="s">
        <v>23</v>
      </c>
      <c r="X51" s="415" t="s">
        <v>23</v>
      </c>
      <c r="Y51" s="415" t="s">
        <v>23</v>
      </c>
      <c r="Z51" s="415" t="s">
        <v>23</v>
      </c>
      <c r="AA51" s="415" t="s">
        <v>23</v>
      </c>
      <c r="AB51" s="63"/>
    </row>
    <row r="52" spans="2:28" ht="26.85" customHeight="1">
      <c r="B52" s="390" t="s">
        <v>111</v>
      </c>
      <c r="C52" s="390"/>
      <c r="D52" s="210" t="s">
        <v>25</v>
      </c>
      <c r="E52" s="210"/>
      <c r="F52" s="232">
        <v>14</v>
      </c>
      <c r="G52" s="232">
        <v>17</v>
      </c>
      <c r="H52" s="502" t="s">
        <v>23</v>
      </c>
      <c r="I52" s="232">
        <f t="shared" si="5"/>
        <v>31</v>
      </c>
      <c r="J52" s="416">
        <v>10</v>
      </c>
      <c r="K52" s="416">
        <v>17</v>
      </c>
      <c r="L52" s="416">
        <f>SUM(J52:K52)</f>
        <v>27</v>
      </c>
      <c r="M52" s="415" t="s">
        <v>23</v>
      </c>
      <c r="N52" s="415" t="s">
        <v>23</v>
      </c>
      <c r="O52" s="415" t="s">
        <v>23</v>
      </c>
      <c r="P52" s="415" t="s">
        <v>23</v>
      </c>
      <c r="Q52" s="415" t="s">
        <v>23</v>
      </c>
      <c r="R52" s="415" t="s">
        <v>23</v>
      </c>
      <c r="S52" s="415" t="s">
        <v>23</v>
      </c>
      <c r="T52" s="415" t="s">
        <v>23</v>
      </c>
      <c r="U52" s="415" t="s">
        <v>23</v>
      </c>
      <c r="V52" s="415" t="s">
        <v>23</v>
      </c>
      <c r="W52" s="415" t="s">
        <v>23</v>
      </c>
      <c r="X52" s="415" t="s">
        <v>23</v>
      </c>
      <c r="Y52" s="415" t="s">
        <v>23</v>
      </c>
      <c r="Z52" s="415" t="s">
        <v>23</v>
      </c>
      <c r="AA52" s="415" t="s">
        <v>23</v>
      </c>
      <c r="AB52" s="63"/>
    </row>
    <row r="53" spans="2:28" ht="26.85" customHeight="1">
      <c r="B53" s="388" t="s">
        <v>112</v>
      </c>
      <c r="C53" s="390"/>
      <c r="D53" s="210" t="s">
        <v>25</v>
      </c>
      <c r="E53" s="210"/>
      <c r="F53" s="502" t="s">
        <v>23</v>
      </c>
      <c r="G53" s="502" t="s">
        <v>23</v>
      </c>
      <c r="H53" s="502" t="s">
        <v>23</v>
      </c>
      <c r="I53" s="502" t="s">
        <v>23</v>
      </c>
      <c r="J53" s="423" t="s">
        <v>23</v>
      </c>
      <c r="K53" s="423" t="s">
        <v>23</v>
      </c>
      <c r="L53" s="423" t="s">
        <v>23</v>
      </c>
      <c r="M53" s="415" t="s">
        <v>23</v>
      </c>
      <c r="N53" s="415" t="s">
        <v>23</v>
      </c>
      <c r="O53" s="415" t="s">
        <v>23</v>
      </c>
      <c r="P53" s="415" t="s">
        <v>23</v>
      </c>
      <c r="Q53" s="415" t="s">
        <v>23</v>
      </c>
      <c r="R53" s="415" t="s">
        <v>23</v>
      </c>
      <c r="S53" s="415" t="s">
        <v>23</v>
      </c>
      <c r="T53" s="415" t="s">
        <v>23</v>
      </c>
      <c r="U53" s="415" t="s">
        <v>23</v>
      </c>
      <c r="V53" s="415" t="s">
        <v>23</v>
      </c>
      <c r="W53" s="415" t="s">
        <v>23</v>
      </c>
      <c r="X53" s="415" t="s">
        <v>23</v>
      </c>
      <c r="Y53" s="415" t="s">
        <v>23</v>
      </c>
      <c r="Z53" s="415" t="s">
        <v>23</v>
      </c>
      <c r="AA53" s="415" t="s">
        <v>23</v>
      </c>
      <c r="AB53" s="63"/>
    </row>
    <row r="54" spans="2:28" ht="26.85" customHeight="1">
      <c r="B54" s="388" t="s">
        <v>113</v>
      </c>
      <c r="C54" s="390"/>
      <c r="D54" s="210" t="s">
        <v>25</v>
      </c>
      <c r="E54" s="210"/>
      <c r="F54" s="502" t="s">
        <v>23</v>
      </c>
      <c r="G54" s="502" t="s">
        <v>23</v>
      </c>
      <c r="H54" s="502" t="s">
        <v>23</v>
      </c>
      <c r="I54" s="502" t="s">
        <v>23</v>
      </c>
      <c r="J54" s="423" t="s">
        <v>23</v>
      </c>
      <c r="K54" s="423" t="s">
        <v>23</v>
      </c>
      <c r="L54" s="423" t="s">
        <v>23</v>
      </c>
      <c r="M54" s="415" t="s">
        <v>23</v>
      </c>
      <c r="N54" s="415" t="s">
        <v>23</v>
      </c>
      <c r="O54" s="415" t="s">
        <v>23</v>
      </c>
      <c r="P54" s="415" t="s">
        <v>23</v>
      </c>
      <c r="Q54" s="415" t="s">
        <v>23</v>
      </c>
      <c r="R54" s="415" t="s">
        <v>23</v>
      </c>
      <c r="S54" s="415" t="s">
        <v>23</v>
      </c>
      <c r="T54" s="415" t="s">
        <v>23</v>
      </c>
      <c r="U54" s="415" t="s">
        <v>23</v>
      </c>
      <c r="V54" s="415" t="s">
        <v>23</v>
      </c>
      <c r="W54" s="415" t="s">
        <v>23</v>
      </c>
      <c r="X54" s="415" t="s">
        <v>23</v>
      </c>
      <c r="Y54" s="415" t="s">
        <v>23</v>
      </c>
      <c r="Z54" s="415" t="s">
        <v>23</v>
      </c>
      <c r="AA54" s="415" t="s">
        <v>23</v>
      </c>
      <c r="AB54" s="63"/>
    </row>
    <row r="55" spans="2:28" ht="26.85" customHeight="1">
      <c r="B55" s="388" t="s">
        <v>226</v>
      </c>
      <c r="C55" s="386"/>
      <c r="D55" s="210" t="s">
        <v>25</v>
      </c>
      <c r="E55" s="210"/>
      <c r="F55" s="502" t="s">
        <v>23</v>
      </c>
      <c r="G55" s="502" t="s">
        <v>23</v>
      </c>
      <c r="H55" s="502" t="s">
        <v>23</v>
      </c>
      <c r="I55" s="502" t="s">
        <v>23</v>
      </c>
      <c r="J55" s="423" t="s">
        <v>23</v>
      </c>
      <c r="K55" s="423" t="s">
        <v>23</v>
      </c>
      <c r="L55" s="423" t="s">
        <v>23</v>
      </c>
      <c r="M55" s="415" t="s">
        <v>23</v>
      </c>
      <c r="N55" s="415" t="s">
        <v>23</v>
      </c>
      <c r="O55" s="415" t="s">
        <v>23</v>
      </c>
      <c r="P55" s="415" t="s">
        <v>23</v>
      </c>
      <c r="Q55" s="415" t="s">
        <v>23</v>
      </c>
      <c r="R55" s="415" t="s">
        <v>23</v>
      </c>
      <c r="S55" s="415" t="s">
        <v>23</v>
      </c>
      <c r="T55" s="415" t="s">
        <v>23</v>
      </c>
      <c r="U55" s="415" t="s">
        <v>23</v>
      </c>
      <c r="V55" s="415" t="s">
        <v>23</v>
      </c>
      <c r="W55" s="415" t="s">
        <v>23</v>
      </c>
      <c r="X55" s="415" t="s">
        <v>23</v>
      </c>
      <c r="Y55" s="415" t="s">
        <v>23</v>
      </c>
      <c r="Z55" s="415" t="s">
        <v>23</v>
      </c>
      <c r="AA55" s="415" t="s">
        <v>23</v>
      </c>
      <c r="AB55" s="63"/>
    </row>
    <row r="56" spans="2:28" ht="26.85" customHeight="1">
      <c r="B56" s="388" t="s">
        <v>103</v>
      </c>
      <c r="C56" s="390"/>
      <c r="D56" s="210" t="s">
        <v>25</v>
      </c>
      <c r="E56" s="210"/>
      <c r="F56" s="232">
        <f>SUM(F50:F52)</f>
        <v>28</v>
      </c>
      <c r="G56" s="232">
        <f>SUM(G50:G52)</f>
        <v>35</v>
      </c>
      <c r="H56" s="502" t="s">
        <v>23</v>
      </c>
      <c r="I56" s="232">
        <f>SUM(I50:I55)</f>
        <v>63</v>
      </c>
      <c r="J56" s="277">
        <f>SUM(J50:J52)</f>
        <v>20</v>
      </c>
      <c r="K56" s="277">
        <f>SUM(K50:K52)</f>
        <v>33</v>
      </c>
      <c r="L56" s="277">
        <f>SUM(L50:L52)</f>
        <v>53</v>
      </c>
      <c r="M56" s="415" t="s">
        <v>23</v>
      </c>
      <c r="N56" s="415" t="s">
        <v>23</v>
      </c>
      <c r="O56" s="415" t="s">
        <v>23</v>
      </c>
      <c r="P56" s="415" t="s">
        <v>23</v>
      </c>
      <c r="Q56" s="415" t="s">
        <v>23</v>
      </c>
      <c r="R56" s="415" t="s">
        <v>23</v>
      </c>
      <c r="S56" s="415" t="s">
        <v>23</v>
      </c>
      <c r="T56" s="415" t="s">
        <v>23</v>
      </c>
      <c r="U56" s="415" t="s">
        <v>23</v>
      </c>
      <c r="V56" s="415" t="s">
        <v>23</v>
      </c>
      <c r="W56" s="415" t="s">
        <v>23</v>
      </c>
      <c r="X56" s="415" t="s">
        <v>23</v>
      </c>
      <c r="Y56" s="415" t="s">
        <v>23</v>
      </c>
      <c r="Z56" s="415" t="s">
        <v>23</v>
      </c>
      <c r="AA56" s="415" t="s">
        <v>23</v>
      </c>
      <c r="AB56" s="63"/>
    </row>
    <row r="57" spans="2:28" ht="26.85" customHeight="1">
      <c r="B57" s="263" t="s">
        <v>123</v>
      </c>
      <c r="C57" s="210"/>
      <c r="D57" s="210" t="s">
        <v>31</v>
      </c>
      <c r="E57" s="210"/>
      <c r="F57" s="501">
        <f>SUM(F58:F62)/$I$44</f>
        <v>6.9444444444444448E-2</v>
      </c>
      <c r="G57" s="501">
        <f>SUM(G58:G62)/$I$44</f>
        <v>5.5555555555555552E-2</v>
      </c>
      <c r="H57" s="502" t="s">
        <v>23</v>
      </c>
      <c r="I57" s="501">
        <f>SUM(F57:G57)</f>
        <v>0.125</v>
      </c>
      <c r="J57" s="487">
        <f>J64/L11</f>
        <v>0.17499999999999999</v>
      </c>
      <c r="K57" s="487">
        <f>K64/L11</f>
        <v>0.16250000000000001</v>
      </c>
      <c r="L57" s="487">
        <f>L64/L11</f>
        <v>0.33750000000000002</v>
      </c>
      <c r="M57" s="415" t="s">
        <v>23</v>
      </c>
      <c r="N57" s="415" t="s">
        <v>23</v>
      </c>
      <c r="O57" s="415" t="s">
        <v>23</v>
      </c>
      <c r="P57" s="415" t="s">
        <v>23</v>
      </c>
      <c r="Q57" s="415" t="s">
        <v>23</v>
      </c>
      <c r="R57" s="415" t="s">
        <v>23</v>
      </c>
      <c r="S57" s="415" t="s">
        <v>23</v>
      </c>
      <c r="T57" s="415" t="s">
        <v>23</v>
      </c>
      <c r="U57" s="415" t="s">
        <v>23</v>
      </c>
      <c r="V57" s="415" t="s">
        <v>23</v>
      </c>
      <c r="W57" s="415" t="s">
        <v>23</v>
      </c>
      <c r="X57" s="415" t="s">
        <v>23</v>
      </c>
      <c r="Y57" s="415" t="s">
        <v>23</v>
      </c>
      <c r="Z57" s="415" t="s">
        <v>23</v>
      </c>
      <c r="AA57" s="415" t="s">
        <v>23</v>
      </c>
      <c r="AB57" s="63"/>
    </row>
    <row r="58" spans="2:28" ht="26.85" customHeight="1">
      <c r="B58" s="388" t="s">
        <v>109</v>
      </c>
      <c r="C58" s="390"/>
      <c r="D58" s="210" t="s">
        <v>25</v>
      </c>
      <c r="E58" s="210"/>
      <c r="F58" s="502" t="s">
        <v>23</v>
      </c>
      <c r="G58" s="502" t="s">
        <v>23</v>
      </c>
      <c r="H58" s="502" t="s">
        <v>23</v>
      </c>
      <c r="I58" s="232">
        <f t="shared" ref="I58:I60" si="6">SUM(F58:G58)</f>
        <v>0</v>
      </c>
      <c r="J58" s="277">
        <v>0</v>
      </c>
      <c r="K58" s="277">
        <v>0</v>
      </c>
      <c r="L58" s="277">
        <f>SUM(J58:K58)</f>
        <v>0</v>
      </c>
      <c r="M58" s="415" t="s">
        <v>23</v>
      </c>
      <c r="N58" s="415" t="s">
        <v>23</v>
      </c>
      <c r="O58" s="415" t="s">
        <v>23</v>
      </c>
      <c r="P58" s="415" t="s">
        <v>23</v>
      </c>
      <c r="Q58" s="415" t="s">
        <v>23</v>
      </c>
      <c r="R58" s="415" t="s">
        <v>23</v>
      </c>
      <c r="S58" s="415" t="s">
        <v>23</v>
      </c>
      <c r="T58" s="415" t="s">
        <v>23</v>
      </c>
      <c r="U58" s="415" t="s">
        <v>23</v>
      </c>
      <c r="V58" s="415" t="s">
        <v>23</v>
      </c>
      <c r="W58" s="415" t="s">
        <v>23</v>
      </c>
      <c r="X58" s="415" t="s">
        <v>23</v>
      </c>
      <c r="Y58" s="415" t="s">
        <v>23</v>
      </c>
      <c r="Z58" s="415" t="s">
        <v>23</v>
      </c>
      <c r="AA58" s="415" t="s">
        <v>23</v>
      </c>
      <c r="AB58" s="63"/>
    </row>
    <row r="59" spans="2:28" ht="26.85" customHeight="1">
      <c r="B59" s="388" t="s">
        <v>110</v>
      </c>
      <c r="C59" s="390"/>
      <c r="D59" s="210" t="s">
        <v>25</v>
      </c>
      <c r="E59" s="210"/>
      <c r="F59" s="232">
        <v>5</v>
      </c>
      <c r="G59" s="232">
        <v>4</v>
      </c>
      <c r="H59" s="502" t="s">
        <v>23</v>
      </c>
      <c r="I59" s="232">
        <f t="shared" si="6"/>
        <v>9</v>
      </c>
      <c r="J59" s="277">
        <v>10</v>
      </c>
      <c r="K59" s="277">
        <v>8</v>
      </c>
      <c r="L59" s="277">
        <f>SUM(J59:K59)</f>
        <v>18</v>
      </c>
      <c r="M59" s="415" t="s">
        <v>23</v>
      </c>
      <c r="N59" s="415" t="s">
        <v>23</v>
      </c>
      <c r="O59" s="415" t="s">
        <v>23</v>
      </c>
      <c r="P59" s="415" t="s">
        <v>23</v>
      </c>
      <c r="Q59" s="415" t="s">
        <v>23</v>
      </c>
      <c r="R59" s="415" t="s">
        <v>23</v>
      </c>
      <c r="S59" s="415" t="s">
        <v>23</v>
      </c>
      <c r="T59" s="415" t="s">
        <v>23</v>
      </c>
      <c r="U59" s="415" t="s">
        <v>23</v>
      </c>
      <c r="V59" s="415" t="s">
        <v>23</v>
      </c>
      <c r="W59" s="415" t="s">
        <v>23</v>
      </c>
      <c r="X59" s="415" t="s">
        <v>23</v>
      </c>
      <c r="Y59" s="415" t="s">
        <v>23</v>
      </c>
      <c r="Z59" s="415" t="s">
        <v>23</v>
      </c>
      <c r="AA59" s="415" t="s">
        <v>23</v>
      </c>
      <c r="AB59" s="63"/>
    </row>
    <row r="60" spans="2:28" ht="26.85" customHeight="1">
      <c r="B60" s="388" t="s">
        <v>111</v>
      </c>
      <c r="C60" s="390"/>
      <c r="D60" s="210" t="s">
        <v>25</v>
      </c>
      <c r="E60" s="210"/>
      <c r="F60" s="502" t="s">
        <v>23</v>
      </c>
      <c r="G60" s="502" t="s">
        <v>23</v>
      </c>
      <c r="H60" s="502" t="s">
        <v>23</v>
      </c>
      <c r="I60" s="232">
        <f t="shared" si="6"/>
        <v>0</v>
      </c>
      <c r="J60" s="277">
        <v>4</v>
      </c>
      <c r="K60" s="277">
        <v>5</v>
      </c>
      <c r="L60" s="277">
        <f>SUM(J60:K60)</f>
        <v>9</v>
      </c>
      <c r="M60" s="415" t="s">
        <v>23</v>
      </c>
      <c r="N60" s="415" t="s">
        <v>23</v>
      </c>
      <c r="O60" s="415" t="s">
        <v>23</v>
      </c>
      <c r="P60" s="415" t="s">
        <v>23</v>
      </c>
      <c r="Q60" s="415" t="s">
        <v>23</v>
      </c>
      <c r="R60" s="415" t="s">
        <v>23</v>
      </c>
      <c r="S60" s="415" t="s">
        <v>23</v>
      </c>
      <c r="T60" s="415" t="s">
        <v>23</v>
      </c>
      <c r="U60" s="415" t="s">
        <v>23</v>
      </c>
      <c r="V60" s="415" t="s">
        <v>23</v>
      </c>
      <c r="W60" s="415" t="s">
        <v>23</v>
      </c>
      <c r="X60" s="415" t="s">
        <v>23</v>
      </c>
      <c r="Y60" s="415" t="s">
        <v>23</v>
      </c>
      <c r="Z60" s="415" t="s">
        <v>23</v>
      </c>
      <c r="AA60" s="415" t="s">
        <v>23</v>
      </c>
      <c r="AB60" s="63"/>
    </row>
    <row r="61" spans="2:28" ht="26.85" customHeight="1">
      <c r="B61" s="388" t="s">
        <v>112</v>
      </c>
      <c r="C61" s="390"/>
      <c r="D61" s="210" t="s">
        <v>25</v>
      </c>
      <c r="E61" s="210"/>
      <c r="F61" s="502" t="s">
        <v>23</v>
      </c>
      <c r="G61" s="502" t="s">
        <v>23</v>
      </c>
      <c r="H61" s="502" t="s">
        <v>23</v>
      </c>
      <c r="I61" s="232">
        <v>0</v>
      </c>
      <c r="J61" s="423" t="s">
        <v>23</v>
      </c>
      <c r="K61" s="423" t="s">
        <v>23</v>
      </c>
      <c r="L61" s="423" t="s">
        <v>23</v>
      </c>
      <c r="M61" s="415" t="s">
        <v>23</v>
      </c>
      <c r="N61" s="415" t="s">
        <v>23</v>
      </c>
      <c r="O61" s="415" t="s">
        <v>23</v>
      </c>
      <c r="P61" s="415" t="s">
        <v>23</v>
      </c>
      <c r="Q61" s="415" t="s">
        <v>23</v>
      </c>
      <c r="R61" s="415" t="s">
        <v>23</v>
      </c>
      <c r="S61" s="415" t="s">
        <v>23</v>
      </c>
      <c r="T61" s="415" t="s">
        <v>23</v>
      </c>
      <c r="U61" s="415" t="s">
        <v>23</v>
      </c>
      <c r="V61" s="415" t="s">
        <v>23</v>
      </c>
      <c r="W61" s="415" t="s">
        <v>23</v>
      </c>
      <c r="X61" s="415" t="s">
        <v>23</v>
      </c>
      <c r="Y61" s="415" t="s">
        <v>23</v>
      </c>
      <c r="Z61" s="415" t="s">
        <v>23</v>
      </c>
      <c r="AA61" s="415" t="s">
        <v>23</v>
      </c>
      <c r="AB61" s="63"/>
    </row>
    <row r="62" spans="2:28" ht="26.85" customHeight="1">
      <c r="B62" s="388" t="s">
        <v>113</v>
      </c>
      <c r="C62" s="390"/>
      <c r="D62" s="210" t="s">
        <v>25</v>
      </c>
      <c r="E62" s="210"/>
      <c r="F62" s="502" t="s">
        <v>23</v>
      </c>
      <c r="G62" s="502" t="s">
        <v>23</v>
      </c>
      <c r="H62" s="502" t="s">
        <v>23</v>
      </c>
      <c r="I62" s="232">
        <v>0</v>
      </c>
      <c r="J62" s="423" t="s">
        <v>23</v>
      </c>
      <c r="K62" s="423" t="s">
        <v>23</v>
      </c>
      <c r="L62" s="423" t="s">
        <v>23</v>
      </c>
      <c r="M62" s="415" t="s">
        <v>23</v>
      </c>
      <c r="N62" s="415" t="s">
        <v>23</v>
      </c>
      <c r="O62" s="415" t="s">
        <v>23</v>
      </c>
      <c r="P62" s="415" t="s">
        <v>23</v>
      </c>
      <c r="Q62" s="415" t="s">
        <v>23</v>
      </c>
      <c r="R62" s="415" t="s">
        <v>23</v>
      </c>
      <c r="S62" s="415" t="s">
        <v>23</v>
      </c>
      <c r="T62" s="415" t="s">
        <v>23</v>
      </c>
      <c r="U62" s="415" t="s">
        <v>23</v>
      </c>
      <c r="V62" s="415" t="s">
        <v>23</v>
      </c>
      <c r="W62" s="415" t="s">
        <v>23</v>
      </c>
      <c r="X62" s="415" t="s">
        <v>23</v>
      </c>
      <c r="Y62" s="415" t="s">
        <v>23</v>
      </c>
      <c r="Z62" s="415" t="s">
        <v>23</v>
      </c>
      <c r="AA62" s="415" t="s">
        <v>23</v>
      </c>
      <c r="AB62" s="63"/>
    </row>
    <row r="63" spans="2:28" ht="26.85" customHeight="1">
      <c r="B63" s="388" t="s">
        <v>226</v>
      </c>
      <c r="C63" s="386"/>
      <c r="D63" s="210" t="s">
        <v>25</v>
      </c>
      <c r="E63" s="210"/>
      <c r="F63" s="502" t="s">
        <v>23</v>
      </c>
      <c r="G63" s="502" t="s">
        <v>23</v>
      </c>
      <c r="H63" s="502" t="s">
        <v>23</v>
      </c>
      <c r="I63" s="232">
        <v>0</v>
      </c>
      <c r="J63" s="423" t="s">
        <v>23</v>
      </c>
      <c r="K63" s="423" t="s">
        <v>23</v>
      </c>
      <c r="L63" s="423" t="s">
        <v>23</v>
      </c>
      <c r="M63" s="415" t="s">
        <v>23</v>
      </c>
      <c r="N63" s="415" t="s">
        <v>23</v>
      </c>
      <c r="O63" s="415" t="s">
        <v>23</v>
      </c>
      <c r="P63" s="415" t="s">
        <v>23</v>
      </c>
      <c r="Q63" s="415" t="s">
        <v>23</v>
      </c>
      <c r="R63" s="415" t="s">
        <v>23</v>
      </c>
      <c r="S63" s="415" t="s">
        <v>23</v>
      </c>
      <c r="T63" s="415" t="s">
        <v>23</v>
      </c>
      <c r="U63" s="415" t="s">
        <v>23</v>
      </c>
      <c r="V63" s="415" t="s">
        <v>23</v>
      </c>
      <c r="W63" s="415" t="s">
        <v>23</v>
      </c>
      <c r="X63" s="415" t="s">
        <v>23</v>
      </c>
      <c r="Y63" s="415" t="s">
        <v>23</v>
      </c>
      <c r="Z63" s="415" t="s">
        <v>23</v>
      </c>
      <c r="AA63" s="415" t="s">
        <v>23</v>
      </c>
      <c r="AB63" s="63"/>
    </row>
    <row r="64" spans="2:28" ht="26.85" customHeight="1">
      <c r="B64" s="390" t="s">
        <v>103</v>
      </c>
      <c r="C64" s="390"/>
      <c r="D64" s="210" t="s">
        <v>25</v>
      </c>
      <c r="E64" s="210"/>
      <c r="F64" s="232">
        <f>SUM(F58:F62)</f>
        <v>5</v>
      </c>
      <c r="G64" s="232">
        <f>SUM(G58:G60)</f>
        <v>4</v>
      </c>
      <c r="H64" s="232">
        <v>0</v>
      </c>
      <c r="I64" s="232">
        <f>SUM(I58:I63)</f>
        <v>9</v>
      </c>
      <c r="J64" s="277">
        <f>SUM(J58:J60)</f>
        <v>14</v>
      </c>
      <c r="K64" s="277">
        <f>SUM(K58:K60)</f>
        <v>13</v>
      </c>
      <c r="L64" s="277">
        <f>SUM(L58:L60)</f>
        <v>27</v>
      </c>
      <c r="M64" s="415" t="s">
        <v>23</v>
      </c>
      <c r="N64" s="415" t="s">
        <v>23</v>
      </c>
      <c r="O64" s="415" t="s">
        <v>23</v>
      </c>
      <c r="P64" s="415" t="s">
        <v>23</v>
      </c>
      <c r="Q64" s="415" t="s">
        <v>23</v>
      </c>
      <c r="R64" s="415" t="s">
        <v>23</v>
      </c>
      <c r="S64" s="415" t="s">
        <v>23</v>
      </c>
      <c r="T64" s="415" t="s">
        <v>23</v>
      </c>
      <c r="U64" s="415" t="s">
        <v>23</v>
      </c>
      <c r="V64" s="415" t="s">
        <v>23</v>
      </c>
      <c r="W64" s="415" t="s">
        <v>23</v>
      </c>
      <c r="X64" s="415" t="s">
        <v>23</v>
      </c>
      <c r="Y64" s="415" t="s">
        <v>23</v>
      </c>
      <c r="Z64" s="415" t="s">
        <v>23</v>
      </c>
      <c r="AA64" s="415" t="s">
        <v>23</v>
      </c>
      <c r="AB64" s="63"/>
    </row>
    <row r="65" spans="2:29" ht="26.85" customHeight="1">
      <c r="B65" s="229" t="s">
        <v>103</v>
      </c>
      <c r="C65" s="229"/>
      <c r="D65" s="210"/>
      <c r="E65" s="210"/>
      <c r="F65" s="560">
        <f t="shared" ref="F65:L65" si="7">SUM(F57,F49)</f>
        <v>0.45833333333333337</v>
      </c>
      <c r="G65" s="560">
        <f t="shared" si="7"/>
        <v>0.54166666666666663</v>
      </c>
      <c r="H65" s="309">
        <f t="shared" si="7"/>
        <v>0</v>
      </c>
      <c r="I65" s="309">
        <f t="shared" si="7"/>
        <v>1</v>
      </c>
      <c r="J65" s="487">
        <f t="shared" si="7"/>
        <v>0.42499999999999999</v>
      </c>
      <c r="K65" s="487">
        <f t="shared" si="7"/>
        <v>0.57499999999999996</v>
      </c>
      <c r="L65" s="426">
        <f t="shared" si="7"/>
        <v>1</v>
      </c>
      <c r="M65" s="415" t="s">
        <v>23</v>
      </c>
      <c r="N65" s="415" t="s">
        <v>23</v>
      </c>
      <c r="O65" s="415" t="s">
        <v>23</v>
      </c>
      <c r="P65" s="415" t="s">
        <v>23</v>
      </c>
      <c r="Q65" s="415" t="s">
        <v>23</v>
      </c>
      <c r="R65" s="415" t="s">
        <v>23</v>
      </c>
      <c r="S65" s="415" t="s">
        <v>23</v>
      </c>
      <c r="T65" s="415" t="s">
        <v>23</v>
      </c>
      <c r="U65" s="415" t="s">
        <v>23</v>
      </c>
      <c r="V65" s="415" t="s">
        <v>23</v>
      </c>
      <c r="W65" s="415" t="s">
        <v>23</v>
      </c>
      <c r="X65" s="415" t="s">
        <v>23</v>
      </c>
      <c r="Y65" s="415" t="s">
        <v>23</v>
      </c>
      <c r="Z65" s="415" t="s">
        <v>23</v>
      </c>
      <c r="AA65" s="415" t="s">
        <v>23</v>
      </c>
      <c r="AB65" s="63"/>
    </row>
    <row r="66" spans="2:29" s="536" customFormat="1" ht="40.5" customHeight="1">
      <c r="B66" s="844" t="s">
        <v>124</v>
      </c>
      <c r="C66" s="844"/>
      <c r="D66" s="844"/>
      <c r="E66" s="844"/>
      <c r="F66" s="844"/>
      <c r="G66" s="844"/>
      <c r="H66" s="844"/>
      <c r="I66" s="844"/>
      <c r="J66" s="844"/>
      <c r="K66" s="540"/>
      <c r="L66" s="541"/>
      <c r="M66" s="533"/>
      <c r="N66" s="533"/>
      <c r="O66" s="533"/>
      <c r="P66" s="533"/>
      <c r="Q66" s="533"/>
      <c r="R66" s="533"/>
      <c r="S66" s="533"/>
      <c r="T66" s="533"/>
      <c r="U66" s="533"/>
      <c r="V66" s="533"/>
      <c r="W66" s="533"/>
      <c r="X66" s="533"/>
      <c r="Y66" s="533"/>
      <c r="Z66" s="533"/>
      <c r="AA66" s="533"/>
      <c r="AB66" s="534"/>
      <c r="AC66" s="535"/>
    </row>
    <row r="67" spans="2:29" ht="50.1" customHeight="1">
      <c r="B67" s="361"/>
      <c r="C67" s="361"/>
      <c r="D67" s="361"/>
      <c r="E67" s="361"/>
      <c r="F67" s="537"/>
      <c r="G67" s="537"/>
      <c r="H67" s="537"/>
      <c r="I67" s="537"/>
      <c r="J67" s="538"/>
      <c r="K67" s="538"/>
      <c r="L67" s="538"/>
      <c r="M67" s="539"/>
      <c r="N67" s="539"/>
      <c r="O67" s="539"/>
      <c r="P67" s="539"/>
      <c r="Q67" s="539"/>
      <c r="R67" s="539"/>
      <c r="S67" s="539"/>
      <c r="T67" s="539"/>
      <c r="U67" s="539"/>
      <c r="V67" s="539"/>
      <c r="W67" s="539"/>
      <c r="X67" s="539"/>
      <c r="Y67" s="539"/>
      <c r="Z67" s="539"/>
      <c r="AA67" s="539"/>
      <c r="AB67" s="63"/>
    </row>
    <row r="68" spans="2:29" ht="26.85" customHeight="1">
      <c r="B68" s="6" t="s">
        <v>199</v>
      </c>
      <c r="C68" s="346"/>
      <c r="D68" s="7" t="s">
        <v>10</v>
      </c>
      <c r="E68" s="347"/>
      <c r="F68" s="876" t="s">
        <v>11</v>
      </c>
      <c r="G68" s="876"/>
      <c r="H68" s="876"/>
      <c r="I68" s="876"/>
      <c r="J68" s="877" t="s">
        <v>12</v>
      </c>
      <c r="K68" s="877"/>
      <c r="L68" s="877"/>
      <c r="M68" s="877" t="s">
        <v>13</v>
      </c>
      <c r="N68" s="877"/>
      <c r="O68" s="877"/>
      <c r="P68" s="877" t="s">
        <v>14</v>
      </c>
      <c r="Q68" s="877"/>
      <c r="R68" s="877"/>
      <c r="S68" s="877" t="s">
        <v>15</v>
      </c>
      <c r="T68" s="877"/>
      <c r="U68" s="877"/>
      <c r="V68" s="877" t="s">
        <v>16</v>
      </c>
      <c r="W68" s="877"/>
      <c r="X68" s="877"/>
      <c r="Y68" s="877" t="s">
        <v>17</v>
      </c>
      <c r="Z68" s="877"/>
      <c r="AA68" s="877"/>
      <c r="AB68" s="63"/>
    </row>
    <row r="69" spans="2:29" ht="26.85" customHeight="1">
      <c r="B69" s="225"/>
      <c r="C69" s="225"/>
      <c r="D69" s="229"/>
      <c r="E69" s="229"/>
      <c r="F69" s="212" t="s">
        <v>100</v>
      </c>
      <c r="G69" s="212" t="s">
        <v>101</v>
      </c>
      <c r="H69" s="602" t="s">
        <v>102</v>
      </c>
      <c r="I69" s="212" t="s">
        <v>103</v>
      </c>
      <c r="J69" s="213" t="s">
        <v>100</v>
      </c>
      <c r="K69" s="213" t="s">
        <v>101</v>
      </c>
      <c r="L69" s="213" t="s">
        <v>103</v>
      </c>
      <c r="M69" s="213" t="s">
        <v>100</v>
      </c>
      <c r="N69" s="213" t="s">
        <v>101</v>
      </c>
      <c r="O69" s="213" t="s">
        <v>103</v>
      </c>
      <c r="P69" s="213" t="s">
        <v>100</v>
      </c>
      <c r="Q69" s="213" t="s">
        <v>101</v>
      </c>
      <c r="R69" s="213" t="s">
        <v>103</v>
      </c>
      <c r="S69" s="213" t="s">
        <v>100</v>
      </c>
      <c r="T69" s="213" t="s">
        <v>101</v>
      </c>
      <c r="U69" s="213" t="s">
        <v>103</v>
      </c>
      <c r="V69" s="213" t="s">
        <v>100</v>
      </c>
      <c r="W69" s="213" t="s">
        <v>101</v>
      </c>
      <c r="X69" s="213" t="s">
        <v>103</v>
      </c>
      <c r="Y69" s="213" t="s">
        <v>100</v>
      </c>
      <c r="Z69" s="213" t="s">
        <v>101</v>
      </c>
      <c r="AA69" s="213" t="s">
        <v>103</v>
      </c>
      <c r="AB69" s="59"/>
    </row>
    <row r="70" spans="2:29" ht="26.85" customHeight="1">
      <c r="B70" s="223" t="s">
        <v>228</v>
      </c>
      <c r="C70" s="218"/>
      <c r="D70" s="210" t="s">
        <v>25</v>
      </c>
      <c r="E70" s="210"/>
      <c r="F70" s="301">
        <v>69475.53</v>
      </c>
      <c r="G70" s="301">
        <v>94961.75</v>
      </c>
      <c r="H70" s="605" t="s">
        <v>23</v>
      </c>
      <c r="I70" s="301">
        <f t="shared" ref="I70" si="8">SUM(F70:G70)</f>
        <v>164437.28</v>
      </c>
      <c r="J70" s="415" t="s">
        <v>23</v>
      </c>
      <c r="K70" s="415" t="s">
        <v>23</v>
      </c>
      <c r="L70" s="415" t="s">
        <v>23</v>
      </c>
      <c r="M70" s="415" t="s">
        <v>23</v>
      </c>
      <c r="N70" s="415" t="s">
        <v>23</v>
      </c>
      <c r="O70" s="415" t="s">
        <v>23</v>
      </c>
      <c r="P70" s="415" t="s">
        <v>23</v>
      </c>
      <c r="Q70" s="415" t="s">
        <v>23</v>
      </c>
      <c r="R70" s="415" t="s">
        <v>23</v>
      </c>
      <c r="S70" s="415" t="s">
        <v>23</v>
      </c>
      <c r="T70" s="415" t="s">
        <v>23</v>
      </c>
      <c r="U70" s="415" t="s">
        <v>23</v>
      </c>
      <c r="V70" s="415" t="s">
        <v>23</v>
      </c>
      <c r="W70" s="415" t="s">
        <v>23</v>
      </c>
      <c r="X70" s="415" t="s">
        <v>23</v>
      </c>
      <c r="Y70" s="415" t="s">
        <v>23</v>
      </c>
      <c r="Z70" s="415" t="s">
        <v>23</v>
      </c>
      <c r="AA70" s="415" t="s">
        <v>23</v>
      </c>
      <c r="AB70" s="51"/>
    </row>
    <row r="71" spans="2:29" ht="26.85" customHeight="1">
      <c r="B71" s="595" t="s">
        <v>201</v>
      </c>
      <c r="C71" s="592"/>
      <c r="D71" s="587"/>
      <c r="E71" s="587"/>
      <c r="F71" s="508"/>
      <c r="G71" s="508"/>
      <c r="H71" s="508"/>
      <c r="I71" s="508"/>
      <c r="J71" s="597"/>
      <c r="K71" s="597"/>
      <c r="L71" s="597"/>
      <c r="M71" s="299"/>
      <c r="N71" s="299"/>
      <c r="O71" s="645"/>
      <c r="P71" s="597"/>
      <c r="Q71" s="597"/>
      <c r="R71" s="597"/>
      <c r="S71" s="596"/>
      <c r="T71" s="596"/>
      <c r="U71" s="596"/>
      <c r="V71" s="596"/>
      <c r="W71" s="596"/>
      <c r="X71" s="596"/>
      <c r="Y71" s="597"/>
      <c r="Z71" s="597"/>
      <c r="AA71" s="597"/>
      <c r="AB71" s="51"/>
    </row>
    <row r="72" spans="2:29" ht="50.1" customHeight="1">
      <c r="B72" s="621"/>
      <c r="C72" s="326"/>
      <c r="D72" s="10"/>
      <c r="E72" s="10"/>
      <c r="F72" s="505"/>
      <c r="G72" s="505"/>
      <c r="H72" s="505"/>
      <c r="I72" s="505"/>
      <c r="J72" s="374"/>
      <c r="K72" s="374"/>
      <c r="L72" s="374"/>
      <c r="M72" s="539"/>
      <c r="N72" s="539"/>
      <c r="O72" s="622"/>
      <c r="P72" s="374"/>
      <c r="Q72" s="374"/>
      <c r="R72" s="374"/>
      <c r="S72" s="375"/>
      <c r="T72" s="375"/>
      <c r="U72" s="375"/>
      <c r="V72" s="375"/>
      <c r="W72" s="375"/>
      <c r="X72" s="375"/>
      <c r="Y72" s="374"/>
      <c r="Z72" s="374"/>
      <c r="AA72" s="374"/>
      <c r="AB72" s="51"/>
    </row>
    <row r="73" spans="2:29" ht="26.85" customHeight="1">
      <c r="B73" s="6" t="s">
        <v>128</v>
      </c>
      <c r="C73" s="6"/>
      <c r="D73" s="7" t="s">
        <v>10</v>
      </c>
      <c r="E73" s="347"/>
      <c r="F73" s="876" t="s">
        <v>11</v>
      </c>
      <c r="G73" s="876"/>
      <c r="H73" s="876"/>
      <c r="I73" s="876"/>
      <c r="J73" s="877" t="s">
        <v>12</v>
      </c>
      <c r="K73" s="877"/>
      <c r="L73" s="877"/>
      <c r="M73" s="877" t="s">
        <v>13</v>
      </c>
      <c r="N73" s="877"/>
      <c r="O73" s="877"/>
      <c r="P73" s="877" t="s">
        <v>14</v>
      </c>
      <c r="Q73" s="877"/>
      <c r="R73" s="877"/>
      <c r="S73" s="877" t="s">
        <v>15</v>
      </c>
      <c r="T73" s="877"/>
      <c r="U73" s="877"/>
      <c r="V73" s="877" t="s">
        <v>16</v>
      </c>
      <c r="W73" s="877"/>
      <c r="X73" s="877"/>
      <c r="Y73" s="877" t="s">
        <v>17</v>
      </c>
      <c r="Z73" s="877"/>
      <c r="AA73" s="877"/>
      <c r="AB73" s="51"/>
    </row>
    <row r="74" spans="2:29" ht="26.85" customHeight="1">
      <c r="B74" s="229"/>
      <c r="C74" s="229"/>
      <c r="D74" s="210"/>
      <c r="E74" s="210"/>
      <c r="F74" s="212" t="s">
        <v>100</v>
      </c>
      <c r="G74" s="212" t="s">
        <v>101</v>
      </c>
      <c r="H74" s="602" t="s">
        <v>102</v>
      </c>
      <c r="I74" s="212" t="s">
        <v>103</v>
      </c>
      <c r="J74" s="213" t="s">
        <v>100</v>
      </c>
      <c r="K74" s="213" t="s">
        <v>101</v>
      </c>
      <c r="L74" s="213" t="s">
        <v>103</v>
      </c>
      <c r="M74" s="213" t="s">
        <v>100</v>
      </c>
      <c r="N74" s="213" t="s">
        <v>101</v>
      </c>
      <c r="O74" s="213" t="s">
        <v>103</v>
      </c>
      <c r="P74" s="213" t="s">
        <v>100</v>
      </c>
      <c r="Q74" s="213" t="s">
        <v>101</v>
      </c>
      <c r="R74" s="213" t="s">
        <v>103</v>
      </c>
      <c r="S74" s="213" t="s">
        <v>100</v>
      </c>
      <c r="T74" s="213" t="s">
        <v>101</v>
      </c>
      <c r="U74" s="213" t="s">
        <v>103</v>
      </c>
      <c r="V74" s="213" t="s">
        <v>100</v>
      </c>
      <c r="W74" s="213" t="s">
        <v>101</v>
      </c>
      <c r="X74" s="213" t="s">
        <v>103</v>
      </c>
      <c r="Y74" s="213" t="s">
        <v>100</v>
      </c>
      <c r="Z74" s="213" t="s">
        <v>101</v>
      </c>
      <c r="AA74" s="213" t="s">
        <v>103</v>
      </c>
      <c r="AB74" s="59"/>
    </row>
    <row r="75" spans="2:29" ht="26.85" customHeight="1">
      <c r="B75" s="210" t="s">
        <v>129</v>
      </c>
      <c r="C75" s="210"/>
      <c r="D75" s="210" t="s">
        <v>25</v>
      </c>
      <c r="E75" s="210"/>
      <c r="F75" s="232">
        <v>0</v>
      </c>
      <c r="G75" s="232">
        <v>0</v>
      </c>
      <c r="H75" s="502" t="s">
        <v>23</v>
      </c>
      <c r="I75" s="232">
        <f t="shared" ref="I75:I79" si="9">SUM(F75:G75)</f>
        <v>0</v>
      </c>
      <c r="J75" s="416">
        <v>0</v>
      </c>
      <c r="K75" s="416">
        <v>0</v>
      </c>
      <c r="L75" s="416">
        <f t="shared" ref="L75:L81" si="10">SUM(J75:K75)</f>
        <v>0</v>
      </c>
      <c r="M75" s="221">
        <v>0</v>
      </c>
      <c r="N75" s="221">
        <v>1</v>
      </c>
      <c r="O75" s="221">
        <v>1</v>
      </c>
      <c r="P75" s="417">
        <v>0</v>
      </c>
      <c r="Q75" s="417">
        <v>1</v>
      </c>
      <c r="R75" s="417">
        <f>SUM(P75:Q75)</f>
        <v>1</v>
      </c>
      <c r="S75" s="417">
        <v>0</v>
      </c>
      <c r="T75" s="417">
        <v>1</v>
      </c>
      <c r="U75" s="417">
        <f>SUM(S75:T75)</f>
        <v>1</v>
      </c>
      <c r="V75" s="417">
        <v>0</v>
      </c>
      <c r="W75" s="417">
        <v>1</v>
      </c>
      <c r="X75" s="417">
        <f>SUM(V75:W75)</f>
        <v>1</v>
      </c>
      <c r="Y75" s="222">
        <v>0</v>
      </c>
      <c r="Z75" s="222">
        <v>1</v>
      </c>
      <c r="AA75" s="222">
        <f>SUM(Y75:Z75)</f>
        <v>1</v>
      </c>
      <c r="AB75" s="60"/>
    </row>
    <row r="76" spans="2:29" ht="26.85" customHeight="1">
      <c r="B76" s="210" t="s">
        <v>130</v>
      </c>
      <c r="C76" s="210"/>
      <c r="D76" s="210" t="s">
        <v>25</v>
      </c>
      <c r="E76" s="210"/>
      <c r="F76" s="232">
        <v>1</v>
      </c>
      <c r="G76" s="232">
        <v>3</v>
      </c>
      <c r="H76" s="502" t="s">
        <v>23</v>
      </c>
      <c r="I76" s="232">
        <f t="shared" si="9"/>
        <v>4</v>
      </c>
      <c r="J76" s="416">
        <v>2</v>
      </c>
      <c r="K76" s="416">
        <v>3</v>
      </c>
      <c r="L76" s="416">
        <f t="shared" si="10"/>
        <v>5</v>
      </c>
      <c r="M76" s="415" t="s">
        <v>23</v>
      </c>
      <c r="N76" s="415" t="s">
        <v>23</v>
      </c>
      <c r="O76" s="415" t="s">
        <v>23</v>
      </c>
      <c r="P76" s="415" t="s">
        <v>23</v>
      </c>
      <c r="Q76" s="415" t="s">
        <v>23</v>
      </c>
      <c r="R76" s="415" t="s">
        <v>23</v>
      </c>
      <c r="S76" s="415" t="s">
        <v>23</v>
      </c>
      <c r="T76" s="415" t="s">
        <v>23</v>
      </c>
      <c r="U76" s="415" t="s">
        <v>23</v>
      </c>
      <c r="V76" s="415" t="s">
        <v>23</v>
      </c>
      <c r="W76" s="415" t="s">
        <v>23</v>
      </c>
      <c r="X76" s="415" t="s">
        <v>23</v>
      </c>
      <c r="Y76" s="415" t="s">
        <v>23</v>
      </c>
      <c r="Z76" s="415" t="s">
        <v>23</v>
      </c>
      <c r="AA76" s="415" t="s">
        <v>23</v>
      </c>
      <c r="AB76" s="60"/>
    </row>
    <row r="77" spans="2:29" ht="26.85" customHeight="1">
      <c r="B77" s="210" t="s">
        <v>131</v>
      </c>
      <c r="C77" s="210"/>
      <c r="D77" s="210" t="s">
        <v>25</v>
      </c>
      <c r="E77" s="210"/>
      <c r="F77" s="232">
        <v>2</v>
      </c>
      <c r="G77" s="232">
        <v>7</v>
      </c>
      <c r="H77" s="502" t="s">
        <v>23</v>
      </c>
      <c r="I77" s="232">
        <f t="shared" si="9"/>
        <v>9</v>
      </c>
      <c r="J77" s="416">
        <v>2</v>
      </c>
      <c r="K77" s="416">
        <v>9</v>
      </c>
      <c r="L77" s="416">
        <f t="shared" si="10"/>
        <v>11</v>
      </c>
      <c r="M77" s="221">
        <v>3</v>
      </c>
      <c r="N77" s="221">
        <v>16</v>
      </c>
      <c r="O77" s="221">
        <v>19</v>
      </c>
      <c r="P77" s="417">
        <v>3</v>
      </c>
      <c r="Q77" s="417">
        <v>20</v>
      </c>
      <c r="R77" s="417">
        <f>SUM(P77:Q77)</f>
        <v>23</v>
      </c>
      <c r="S77" s="417">
        <v>2</v>
      </c>
      <c r="T77" s="417">
        <v>19</v>
      </c>
      <c r="U77" s="417">
        <f>SUM(S77:T77)</f>
        <v>21</v>
      </c>
      <c r="V77" s="417">
        <v>5</v>
      </c>
      <c r="W77" s="417">
        <v>14</v>
      </c>
      <c r="X77" s="417">
        <f>SUM(V77:W77)</f>
        <v>19</v>
      </c>
      <c r="Y77" s="222">
        <v>3</v>
      </c>
      <c r="Z77" s="222">
        <v>10</v>
      </c>
      <c r="AA77" s="222">
        <f>SUM(Y77:Z77)</f>
        <v>13</v>
      </c>
      <c r="AB77" s="60"/>
    </row>
    <row r="78" spans="2:29" ht="26.85" customHeight="1">
      <c r="B78" s="223" t="s">
        <v>132</v>
      </c>
      <c r="C78" s="210"/>
      <c r="D78" s="210" t="s">
        <v>25</v>
      </c>
      <c r="E78" s="210"/>
      <c r="F78" s="232">
        <v>4</v>
      </c>
      <c r="G78" s="232">
        <v>7</v>
      </c>
      <c r="H78" s="502" t="s">
        <v>23</v>
      </c>
      <c r="I78" s="232">
        <f t="shared" si="9"/>
        <v>11</v>
      </c>
      <c r="J78" s="416">
        <v>4</v>
      </c>
      <c r="K78" s="416">
        <v>11</v>
      </c>
      <c r="L78" s="416">
        <f t="shared" si="10"/>
        <v>15</v>
      </c>
      <c r="M78" s="221">
        <v>8</v>
      </c>
      <c r="N78" s="221">
        <v>25</v>
      </c>
      <c r="O78" s="221">
        <v>33</v>
      </c>
      <c r="P78" s="417">
        <v>8</v>
      </c>
      <c r="Q78" s="417">
        <v>20</v>
      </c>
      <c r="R78" s="417">
        <f>SUM(P78:Q78)</f>
        <v>28</v>
      </c>
      <c r="S78" s="417">
        <v>8</v>
      </c>
      <c r="T78" s="417">
        <v>23</v>
      </c>
      <c r="U78" s="417">
        <f>SUM(S78:T78)</f>
        <v>31</v>
      </c>
      <c r="V78" s="417">
        <v>7</v>
      </c>
      <c r="W78" s="417">
        <v>25</v>
      </c>
      <c r="X78" s="417">
        <f>SUM(V78:W78)</f>
        <v>32</v>
      </c>
      <c r="Y78" s="222">
        <v>5</v>
      </c>
      <c r="Z78" s="222">
        <v>19</v>
      </c>
      <c r="AA78" s="222">
        <f>SUM(Y78:Z78)</f>
        <v>24</v>
      </c>
      <c r="AB78" s="60"/>
    </row>
    <row r="79" spans="2:29" ht="26.85" customHeight="1">
      <c r="B79" s="223" t="s">
        <v>133</v>
      </c>
      <c r="C79" s="210"/>
      <c r="D79" s="210" t="s">
        <v>25</v>
      </c>
      <c r="E79" s="210"/>
      <c r="F79" s="232">
        <v>26</v>
      </c>
      <c r="G79" s="232">
        <v>22</v>
      </c>
      <c r="H79" s="502" t="s">
        <v>23</v>
      </c>
      <c r="I79" s="232">
        <f t="shared" si="9"/>
        <v>48</v>
      </c>
      <c r="J79" s="416">
        <v>26</v>
      </c>
      <c r="K79" s="416">
        <v>23</v>
      </c>
      <c r="L79" s="416">
        <f t="shared" si="10"/>
        <v>49</v>
      </c>
      <c r="M79" s="221">
        <v>49</v>
      </c>
      <c r="N79" s="221">
        <v>147</v>
      </c>
      <c r="O79" s="221">
        <v>196</v>
      </c>
      <c r="P79" s="417">
        <v>43</v>
      </c>
      <c r="Q79" s="417">
        <v>147</v>
      </c>
      <c r="R79" s="417">
        <f>SUM(P79:Q79)</f>
        <v>190</v>
      </c>
      <c r="S79" s="417">
        <v>46</v>
      </c>
      <c r="T79" s="417">
        <v>156</v>
      </c>
      <c r="U79" s="417">
        <f>SUM(S79:T79)</f>
        <v>202</v>
      </c>
      <c r="V79" s="417">
        <v>43</v>
      </c>
      <c r="W79" s="417">
        <v>186</v>
      </c>
      <c r="X79" s="417">
        <f>SUM(V79:W79)</f>
        <v>229</v>
      </c>
      <c r="Y79" s="222">
        <v>47</v>
      </c>
      <c r="Z79" s="222">
        <v>193</v>
      </c>
      <c r="AA79" s="222">
        <f>SUM(Y79:Z79)</f>
        <v>240</v>
      </c>
      <c r="AB79" s="60"/>
    </row>
    <row r="80" spans="2:29" ht="26.85" customHeight="1">
      <c r="B80" s="223" t="s">
        <v>229</v>
      </c>
      <c r="C80" s="218"/>
      <c r="D80" s="210" t="s">
        <v>25</v>
      </c>
      <c r="E80" s="210"/>
      <c r="F80" s="502" t="s">
        <v>23</v>
      </c>
      <c r="G80" s="502" t="s">
        <v>23</v>
      </c>
      <c r="H80" s="502" t="s">
        <v>23</v>
      </c>
      <c r="I80" s="502" t="s">
        <v>23</v>
      </c>
      <c r="J80" s="415" t="s">
        <v>23</v>
      </c>
      <c r="K80" s="415" t="s">
        <v>23</v>
      </c>
      <c r="L80" s="415" t="s">
        <v>23</v>
      </c>
      <c r="M80" s="415" t="s">
        <v>23</v>
      </c>
      <c r="N80" s="415" t="s">
        <v>23</v>
      </c>
      <c r="O80" s="415" t="s">
        <v>23</v>
      </c>
      <c r="P80" s="415" t="s">
        <v>23</v>
      </c>
      <c r="Q80" s="415" t="s">
        <v>23</v>
      </c>
      <c r="R80" s="415" t="s">
        <v>23</v>
      </c>
      <c r="S80" s="415" t="s">
        <v>23</v>
      </c>
      <c r="T80" s="415" t="s">
        <v>23</v>
      </c>
      <c r="U80" s="415" t="s">
        <v>23</v>
      </c>
      <c r="V80" s="415" t="s">
        <v>23</v>
      </c>
      <c r="W80" s="415" t="s">
        <v>23</v>
      </c>
      <c r="X80" s="415" t="s">
        <v>23</v>
      </c>
      <c r="Y80" s="415" t="s">
        <v>23</v>
      </c>
      <c r="Z80" s="415" t="s">
        <v>23</v>
      </c>
      <c r="AA80" s="415" t="s">
        <v>23</v>
      </c>
      <c r="AB80" s="60"/>
    </row>
    <row r="81" spans="2:28" ht="26.85" customHeight="1">
      <c r="B81" s="263" t="s">
        <v>103</v>
      </c>
      <c r="C81" s="210"/>
      <c r="D81" s="210" t="s">
        <v>25</v>
      </c>
      <c r="E81" s="210"/>
      <c r="F81" s="232">
        <f>SUM(F75:F80)</f>
        <v>33</v>
      </c>
      <c r="G81" s="232">
        <f>SUM(G75:G80)</f>
        <v>39</v>
      </c>
      <c r="H81" s="232">
        <f>SUM(H75:H80)</f>
        <v>0</v>
      </c>
      <c r="I81" s="232">
        <f>SUM(I75:I80)</f>
        <v>72</v>
      </c>
      <c r="J81" s="416">
        <f>SUM(J75:J79)</f>
        <v>34</v>
      </c>
      <c r="K81" s="416">
        <f>SUM(K75:K79)</f>
        <v>46</v>
      </c>
      <c r="L81" s="416">
        <f t="shared" si="10"/>
        <v>80</v>
      </c>
      <c r="M81" s="221">
        <v>60</v>
      </c>
      <c r="N81" s="221">
        <v>189</v>
      </c>
      <c r="O81" s="221">
        <v>249</v>
      </c>
      <c r="P81" s="417">
        <f t="shared" ref="P81:Z81" si="11">SUM(P75:P79)</f>
        <v>54</v>
      </c>
      <c r="Q81" s="417">
        <f t="shared" si="11"/>
        <v>188</v>
      </c>
      <c r="R81" s="417">
        <f t="shared" si="11"/>
        <v>242</v>
      </c>
      <c r="S81" s="417">
        <f t="shared" si="11"/>
        <v>56</v>
      </c>
      <c r="T81" s="417">
        <f t="shared" si="11"/>
        <v>199</v>
      </c>
      <c r="U81" s="417">
        <f t="shared" si="11"/>
        <v>255</v>
      </c>
      <c r="V81" s="417">
        <f t="shared" si="11"/>
        <v>55</v>
      </c>
      <c r="W81" s="417">
        <f t="shared" si="11"/>
        <v>226</v>
      </c>
      <c r="X81" s="417">
        <f t="shared" si="11"/>
        <v>281</v>
      </c>
      <c r="Y81" s="222">
        <f t="shared" si="11"/>
        <v>55</v>
      </c>
      <c r="Z81" s="222">
        <f t="shared" si="11"/>
        <v>223</v>
      </c>
      <c r="AA81" s="222">
        <f>SUM(Y81:Z81)</f>
        <v>278</v>
      </c>
      <c r="AB81" s="60"/>
    </row>
    <row r="82" spans="2:28" ht="26.85" customHeight="1">
      <c r="B82" s="223" t="s">
        <v>134</v>
      </c>
      <c r="C82" s="218"/>
      <c r="D82" s="210" t="s">
        <v>31</v>
      </c>
      <c r="E82" s="210"/>
      <c r="F82" s="562">
        <f>SUM(F75:F78)/SUM(I75:I78)</f>
        <v>0.29166666666666669</v>
      </c>
      <c r="G82" s="562">
        <f>SUM(G75:G78)/SUM(I75:I78)</f>
        <v>0.70833333333333337</v>
      </c>
      <c r="H82" s="502" t="s">
        <v>23</v>
      </c>
      <c r="I82" s="566">
        <f t="shared" ref="I82:I83" si="12">SUM(F82:G82)</f>
        <v>1</v>
      </c>
      <c r="J82" s="415" t="s">
        <v>23</v>
      </c>
      <c r="K82" s="415" t="s">
        <v>23</v>
      </c>
      <c r="L82" s="415" t="s">
        <v>23</v>
      </c>
      <c r="M82" s="415" t="s">
        <v>23</v>
      </c>
      <c r="N82" s="415" t="s">
        <v>23</v>
      </c>
      <c r="O82" s="415" t="s">
        <v>23</v>
      </c>
      <c r="P82" s="415" t="s">
        <v>23</v>
      </c>
      <c r="Q82" s="415" t="s">
        <v>23</v>
      </c>
      <c r="R82" s="415" t="s">
        <v>23</v>
      </c>
      <c r="S82" s="415" t="s">
        <v>23</v>
      </c>
      <c r="T82" s="415" t="s">
        <v>23</v>
      </c>
      <c r="U82" s="415" t="s">
        <v>23</v>
      </c>
      <c r="V82" s="415" t="s">
        <v>23</v>
      </c>
      <c r="W82" s="415" t="s">
        <v>23</v>
      </c>
      <c r="X82" s="415" t="s">
        <v>23</v>
      </c>
      <c r="Y82" s="415" t="s">
        <v>23</v>
      </c>
      <c r="Z82" s="415" t="s">
        <v>23</v>
      </c>
      <c r="AA82" s="415" t="s">
        <v>23</v>
      </c>
      <c r="AB82" s="60"/>
    </row>
    <row r="83" spans="2:28" ht="26.85" customHeight="1">
      <c r="B83" s="223" t="s">
        <v>135</v>
      </c>
      <c r="C83" s="218"/>
      <c r="D83" s="210" t="s">
        <v>31</v>
      </c>
      <c r="E83" s="210"/>
      <c r="F83" s="502" t="s">
        <v>23</v>
      </c>
      <c r="G83" s="502" t="s">
        <v>23</v>
      </c>
      <c r="H83" s="502" t="s">
        <v>23</v>
      </c>
      <c r="I83" s="566">
        <f t="shared" si="12"/>
        <v>0</v>
      </c>
      <c r="J83" s="415" t="s">
        <v>23</v>
      </c>
      <c r="K83" s="415" t="s">
        <v>23</v>
      </c>
      <c r="L83" s="415" t="s">
        <v>23</v>
      </c>
      <c r="M83" s="415" t="s">
        <v>23</v>
      </c>
      <c r="N83" s="415" t="s">
        <v>23</v>
      </c>
      <c r="O83" s="415" t="s">
        <v>23</v>
      </c>
      <c r="P83" s="415" t="s">
        <v>23</v>
      </c>
      <c r="Q83" s="415" t="s">
        <v>23</v>
      </c>
      <c r="R83" s="415" t="s">
        <v>23</v>
      </c>
      <c r="S83" s="415" t="s">
        <v>23</v>
      </c>
      <c r="T83" s="415" t="s">
        <v>23</v>
      </c>
      <c r="U83" s="415" t="s">
        <v>23</v>
      </c>
      <c r="V83" s="415" t="s">
        <v>23</v>
      </c>
      <c r="W83" s="415" t="s">
        <v>23</v>
      </c>
      <c r="X83" s="415" t="s">
        <v>23</v>
      </c>
      <c r="Y83" s="415" t="s">
        <v>23</v>
      </c>
      <c r="Z83" s="415" t="s">
        <v>23</v>
      </c>
      <c r="AA83" s="415" t="s">
        <v>23</v>
      </c>
      <c r="AB83" s="60"/>
    </row>
    <row r="84" spans="2:28" ht="50.1" customHeight="1">
      <c r="B84" s="210"/>
      <c r="C84" s="210"/>
      <c r="D84" s="210"/>
      <c r="E84" s="210"/>
      <c r="F84" s="296"/>
      <c r="G84" s="296"/>
      <c r="H84" s="296"/>
      <c r="I84" s="296"/>
      <c r="J84" s="257"/>
      <c r="K84" s="257"/>
      <c r="L84" s="257"/>
      <c r="M84" s="215"/>
      <c r="N84" s="215"/>
      <c r="O84" s="215"/>
      <c r="P84" s="258"/>
      <c r="Q84" s="258"/>
      <c r="R84" s="258"/>
      <c r="S84" s="258"/>
      <c r="T84" s="258"/>
      <c r="U84" s="258"/>
      <c r="V84" s="258"/>
      <c r="W84" s="258"/>
      <c r="X84" s="258"/>
      <c r="Y84" s="259"/>
      <c r="Z84" s="259"/>
      <c r="AA84" s="259"/>
      <c r="AB84" s="65"/>
    </row>
    <row r="85" spans="2:28" ht="26.85" customHeight="1">
      <c r="B85" s="6" t="s">
        <v>136</v>
      </c>
      <c r="C85" s="6"/>
      <c r="D85" s="7" t="s">
        <v>10</v>
      </c>
      <c r="E85" s="7"/>
      <c r="F85" s="876" t="s">
        <v>11</v>
      </c>
      <c r="G85" s="876"/>
      <c r="H85" s="876"/>
      <c r="I85" s="876"/>
      <c r="J85" s="877" t="s">
        <v>12</v>
      </c>
      <c r="K85" s="877"/>
      <c r="L85" s="877"/>
      <c r="M85" s="877" t="s">
        <v>13</v>
      </c>
      <c r="N85" s="877"/>
      <c r="O85" s="877"/>
      <c r="P85" s="877" t="s">
        <v>14</v>
      </c>
      <c r="Q85" s="877"/>
      <c r="R85" s="877"/>
      <c r="S85" s="877" t="s">
        <v>15</v>
      </c>
      <c r="T85" s="877"/>
      <c r="U85" s="877"/>
      <c r="V85" s="877" t="s">
        <v>16</v>
      </c>
      <c r="W85" s="877"/>
      <c r="X85" s="877"/>
      <c r="Y85" s="877" t="s">
        <v>17</v>
      </c>
      <c r="Z85" s="877"/>
      <c r="AA85" s="877"/>
      <c r="AB85" s="65"/>
    </row>
    <row r="86" spans="2:28" ht="26.85" customHeight="1">
      <c r="B86" s="229"/>
      <c r="C86" s="229"/>
      <c r="D86" s="210"/>
      <c r="E86" s="210"/>
      <c r="F86" s="212" t="s">
        <v>100</v>
      </c>
      <c r="G86" s="212" t="s">
        <v>101</v>
      </c>
      <c r="H86" s="602" t="s">
        <v>102</v>
      </c>
      <c r="I86" s="212" t="s">
        <v>103</v>
      </c>
      <c r="J86" s="213" t="s">
        <v>100</v>
      </c>
      <c r="K86" s="213" t="s">
        <v>101</v>
      </c>
      <c r="L86" s="213" t="s">
        <v>103</v>
      </c>
      <c r="M86" s="213" t="s">
        <v>100</v>
      </c>
      <c r="N86" s="213" t="s">
        <v>101</v>
      </c>
      <c r="O86" s="213" t="s">
        <v>103</v>
      </c>
      <c r="P86" s="213" t="s">
        <v>100</v>
      </c>
      <c r="Q86" s="213" t="s">
        <v>101</v>
      </c>
      <c r="R86" s="213" t="s">
        <v>103</v>
      </c>
      <c r="S86" s="213" t="s">
        <v>100</v>
      </c>
      <c r="T86" s="213" t="s">
        <v>101</v>
      </c>
      <c r="U86" s="213" t="s">
        <v>103</v>
      </c>
      <c r="V86" s="213" t="s">
        <v>100</v>
      </c>
      <c r="W86" s="213" t="s">
        <v>101</v>
      </c>
      <c r="X86" s="213" t="s">
        <v>103</v>
      </c>
      <c r="Y86" s="213" t="s">
        <v>100</v>
      </c>
      <c r="Z86" s="213" t="s">
        <v>101</v>
      </c>
      <c r="AA86" s="213" t="s">
        <v>103</v>
      </c>
      <c r="AB86" s="59"/>
    </row>
    <row r="87" spans="2:28" ht="26.85" customHeight="1">
      <c r="B87" s="210" t="s">
        <v>137</v>
      </c>
      <c r="C87" s="210"/>
      <c r="D87" s="210" t="s">
        <v>25</v>
      </c>
      <c r="E87" s="210"/>
      <c r="F87" s="499">
        <v>2</v>
      </c>
      <c r="G87" s="499">
        <v>3</v>
      </c>
      <c r="H87" s="502" t="s">
        <v>23</v>
      </c>
      <c r="I87" s="499">
        <f t="shared" ref="I87:I88" si="13">SUM(F87:G87)</f>
        <v>5</v>
      </c>
      <c r="J87" s="416">
        <v>14</v>
      </c>
      <c r="K87" s="416">
        <v>19</v>
      </c>
      <c r="L87" s="416">
        <f>SUM(J87:K87)</f>
        <v>33</v>
      </c>
      <c r="M87" s="221">
        <v>10</v>
      </c>
      <c r="N87" s="221">
        <v>18</v>
      </c>
      <c r="O87" s="221">
        <v>28</v>
      </c>
      <c r="P87" s="417">
        <v>1</v>
      </c>
      <c r="Q87" s="417">
        <v>5</v>
      </c>
      <c r="R87" s="417">
        <f>SUM(P87:Q87)</f>
        <v>6</v>
      </c>
      <c r="S87" s="417">
        <v>10</v>
      </c>
      <c r="T87" s="417">
        <v>16</v>
      </c>
      <c r="U87" s="417">
        <f>SUM(S87:T87)</f>
        <v>26</v>
      </c>
      <c r="V87" s="417">
        <v>4</v>
      </c>
      <c r="W87" s="417">
        <v>8</v>
      </c>
      <c r="X87" s="417">
        <f>SUM(V87:W87)</f>
        <v>12</v>
      </c>
      <c r="Y87" s="417">
        <v>5</v>
      </c>
      <c r="Z87" s="417">
        <v>16</v>
      </c>
      <c r="AA87" s="417">
        <f>SUM(Y87:Z87)</f>
        <v>21</v>
      </c>
      <c r="AB87" s="66"/>
    </row>
    <row r="88" spans="2:28" ht="26.85" customHeight="1">
      <c r="B88" s="223" t="s">
        <v>138</v>
      </c>
      <c r="C88" s="210"/>
      <c r="D88" s="210" t="s">
        <v>25</v>
      </c>
      <c r="E88" s="210"/>
      <c r="F88" s="499">
        <v>8</v>
      </c>
      <c r="G88" s="499">
        <v>9</v>
      </c>
      <c r="H88" s="502" t="s">
        <v>23</v>
      </c>
      <c r="I88" s="499">
        <f t="shared" si="13"/>
        <v>17</v>
      </c>
      <c r="J88" s="416">
        <v>7</v>
      </c>
      <c r="K88" s="416">
        <v>8</v>
      </c>
      <c r="L88" s="416">
        <f>SUM(J88:K88)</f>
        <v>15</v>
      </c>
      <c r="M88" s="221">
        <v>5</v>
      </c>
      <c r="N88" s="221">
        <v>17</v>
      </c>
      <c r="O88" s="221">
        <v>22</v>
      </c>
      <c r="P88" s="417">
        <v>4</v>
      </c>
      <c r="Q88" s="417">
        <v>4</v>
      </c>
      <c r="R88" s="417">
        <f>SUM(P88:Q88)</f>
        <v>8</v>
      </c>
      <c r="S88" s="417">
        <v>6</v>
      </c>
      <c r="T88" s="417">
        <v>38</v>
      </c>
      <c r="U88" s="417">
        <f>SUM(S88:T88)</f>
        <v>44</v>
      </c>
      <c r="V88" s="417">
        <v>1</v>
      </c>
      <c r="W88" s="417">
        <v>16</v>
      </c>
      <c r="X88" s="417">
        <f>SUM(V88:W88)</f>
        <v>17</v>
      </c>
      <c r="Y88" s="417">
        <v>8</v>
      </c>
      <c r="Z88" s="417">
        <v>26</v>
      </c>
      <c r="AA88" s="417">
        <f>SUM(Y88:Z88)</f>
        <v>34</v>
      </c>
      <c r="AB88" s="66"/>
    </row>
    <row r="89" spans="2:28" ht="26.85" customHeight="1">
      <c r="B89" s="223" t="s">
        <v>230</v>
      </c>
      <c r="C89" s="218"/>
      <c r="D89" s="210" t="s">
        <v>25</v>
      </c>
      <c r="E89" s="210"/>
      <c r="F89" s="502" t="s">
        <v>23</v>
      </c>
      <c r="G89" s="502" t="s">
        <v>23</v>
      </c>
      <c r="H89" s="502" t="s">
        <v>23</v>
      </c>
      <c r="I89" s="502" t="s">
        <v>23</v>
      </c>
      <c r="J89" s="415" t="s">
        <v>23</v>
      </c>
      <c r="K89" s="415" t="s">
        <v>23</v>
      </c>
      <c r="L89" s="415" t="s">
        <v>23</v>
      </c>
      <c r="M89" s="415" t="s">
        <v>23</v>
      </c>
      <c r="N89" s="415" t="s">
        <v>23</v>
      </c>
      <c r="O89" s="415" t="s">
        <v>23</v>
      </c>
      <c r="P89" s="415" t="s">
        <v>23</v>
      </c>
      <c r="Q89" s="415" t="s">
        <v>23</v>
      </c>
      <c r="R89" s="415" t="s">
        <v>23</v>
      </c>
      <c r="S89" s="415" t="s">
        <v>23</v>
      </c>
      <c r="T89" s="415" t="s">
        <v>23</v>
      </c>
      <c r="U89" s="415" t="s">
        <v>23</v>
      </c>
      <c r="V89" s="415" t="s">
        <v>23</v>
      </c>
      <c r="W89" s="415" t="s">
        <v>23</v>
      </c>
      <c r="X89" s="415" t="s">
        <v>23</v>
      </c>
      <c r="Y89" s="415" t="s">
        <v>23</v>
      </c>
      <c r="Z89" s="415" t="s">
        <v>23</v>
      </c>
      <c r="AA89" s="415" t="s">
        <v>23</v>
      </c>
      <c r="AB89" s="66"/>
    </row>
    <row r="90" spans="2:28" ht="26.85" customHeight="1">
      <c r="B90" s="263" t="s">
        <v>103</v>
      </c>
      <c r="C90" s="210"/>
      <c r="D90" s="210" t="s">
        <v>25</v>
      </c>
      <c r="E90" s="210"/>
      <c r="F90" s="499">
        <f>SUM(F87:F89)</f>
        <v>10</v>
      </c>
      <c r="G90" s="499">
        <f>SUM(G87:G89)</f>
        <v>12</v>
      </c>
      <c r="H90" s="499">
        <f>SUM(H87:H89)</f>
        <v>0</v>
      </c>
      <c r="I90" s="499">
        <f>SUM(I87:I89)</f>
        <v>22</v>
      </c>
      <c r="J90" s="415" t="s">
        <v>23</v>
      </c>
      <c r="K90" s="415" t="s">
        <v>23</v>
      </c>
      <c r="L90" s="415" t="s">
        <v>23</v>
      </c>
      <c r="M90" s="415" t="s">
        <v>23</v>
      </c>
      <c r="N90" s="415" t="s">
        <v>23</v>
      </c>
      <c r="O90" s="415" t="s">
        <v>23</v>
      </c>
      <c r="P90" s="415" t="s">
        <v>23</v>
      </c>
      <c r="Q90" s="415" t="s">
        <v>23</v>
      </c>
      <c r="R90" s="415" t="s">
        <v>23</v>
      </c>
      <c r="S90" s="415" t="s">
        <v>23</v>
      </c>
      <c r="T90" s="415" t="s">
        <v>23</v>
      </c>
      <c r="U90" s="415" t="s">
        <v>23</v>
      </c>
      <c r="V90" s="415" t="s">
        <v>23</v>
      </c>
      <c r="W90" s="415" t="s">
        <v>23</v>
      </c>
      <c r="X90" s="415" t="s">
        <v>23</v>
      </c>
      <c r="Y90" s="415" t="s">
        <v>23</v>
      </c>
      <c r="Z90" s="415" t="s">
        <v>23</v>
      </c>
      <c r="AA90" s="415" t="s">
        <v>23</v>
      </c>
      <c r="AB90" s="66"/>
    </row>
    <row r="91" spans="2:28" ht="26.85" customHeight="1">
      <c r="B91" s="263" t="s">
        <v>139</v>
      </c>
      <c r="C91" s="229"/>
      <c r="D91" s="229"/>
      <c r="E91" s="229"/>
      <c r="F91" s="499"/>
      <c r="G91" s="499"/>
      <c r="H91" s="499"/>
      <c r="I91" s="499"/>
      <c r="J91" s="415"/>
      <c r="K91" s="415"/>
      <c r="L91" s="415"/>
      <c r="M91" s="415"/>
      <c r="N91" s="415"/>
      <c r="O91" s="415"/>
      <c r="P91" s="415"/>
      <c r="Q91" s="415"/>
      <c r="R91" s="415"/>
      <c r="S91" s="415"/>
      <c r="T91" s="415"/>
      <c r="U91" s="415"/>
      <c r="V91" s="415"/>
      <c r="W91" s="415"/>
      <c r="X91" s="415"/>
      <c r="Y91" s="415"/>
      <c r="Z91" s="415"/>
      <c r="AA91" s="415"/>
      <c r="AB91" s="66"/>
    </row>
    <row r="92" spans="2:28" ht="26.85" customHeight="1">
      <c r="B92" s="388" t="s">
        <v>109</v>
      </c>
      <c r="C92" s="386"/>
      <c r="D92" s="327" t="s">
        <v>25</v>
      </c>
      <c r="E92" s="327"/>
      <c r="F92" s="502" t="s">
        <v>23</v>
      </c>
      <c r="G92" s="499">
        <v>1</v>
      </c>
      <c r="H92" s="502" t="s">
        <v>23</v>
      </c>
      <c r="I92" s="499">
        <f t="shared" ref="I92:I97" si="14">SUM(F92:H92)</f>
        <v>1</v>
      </c>
      <c r="J92" s="415" t="s">
        <v>23</v>
      </c>
      <c r="K92" s="415" t="s">
        <v>23</v>
      </c>
      <c r="L92" s="415" t="s">
        <v>23</v>
      </c>
      <c r="M92" s="415" t="s">
        <v>23</v>
      </c>
      <c r="N92" s="415" t="s">
        <v>23</v>
      </c>
      <c r="O92" s="415" t="s">
        <v>23</v>
      </c>
      <c r="P92" s="415" t="s">
        <v>23</v>
      </c>
      <c r="Q92" s="415" t="s">
        <v>23</v>
      </c>
      <c r="R92" s="415" t="s">
        <v>23</v>
      </c>
      <c r="S92" s="415" t="s">
        <v>23</v>
      </c>
      <c r="T92" s="415" t="s">
        <v>23</v>
      </c>
      <c r="U92" s="415" t="s">
        <v>23</v>
      </c>
      <c r="V92" s="415" t="s">
        <v>23</v>
      </c>
      <c r="W92" s="415" t="s">
        <v>23</v>
      </c>
      <c r="X92" s="415" t="s">
        <v>23</v>
      </c>
      <c r="Y92" s="415" t="s">
        <v>23</v>
      </c>
      <c r="Z92" s="415" t="s">
        <v>23</v>
      </c>
      <c r="AA92" s="415" t="s">
        <v>23</v>
      </c>
      <c r="AB92" s="66"/>
    </row>
    <row r="93" spans="2:28" ht="26.85" customHeight="1">
      <c r="B93" s="388" t="s">
        <v>110</v>
      </c>
      <c r="C93" s="386"/>
      <c r="D93" s="327" t="s">
        <v>25</v>
      </c>
      <c r="E93" s="327"/>
      <c r="F93" s="499">
        <v>5</v>
      </c>
      <c r="G93" s="499">
        <v>7</v>
      </c>
      <c r="H93" s="502" t="s">
        <v>23</v>
      </c>
      <c r="I93" s="499">
        <f t="shared" si="14"/>
        <v>12</v>
      </c>
      <c r="J93" s="415" t="s">
        <v>23</v>
      </c>
      <c r="K93" s="415" t="s">
        <v>23</v>
      </c>
      <c r="L93" s="415" t="s">
        <v>23</v>
      </c>
      <c r="M93" s="415" t="s">
        <v>23</v>
      </c>
      <c r="N93" s="415" t="s">
        <v>23</v>
      </c>
      <c r="O93" s="415" t="s">
        <v>23</v>
      </c>
      <c r="P93" s="415" t="s">
        <v>23</v>
      </c>
      <c r="Q93" s="415" t="s">
        <v>23</v>
      </c>
      <c r="R93" s="415" t="s">
        <v>23</v>
      </c>
      <c r="S93" s="415" t="s">
        <v>23</v>
      </c>
      <c r="T93" s="415" t="s">
        <v>23</v>
      </c>
      <c r="U93" s="415" t="s">
        <v>23</v>
      </c>
      <c r="V93" s="415" t="s">
        <v>23</v>
      </c>
      <c r="W93" s="415" t="s">
        <v>23</v>
      </c>
      <c r="X93" s="415" t="s">
        <v>23</v>
      </c>
      <c r="Y93" s="415" t="s">
        <v>23</v>
      </c>
      <c r="Z93" s="415" t="s">
        <v>23</v>
      </c>
      <c r="AA93" s="415" t="s">
        <v>23</v>
      </c>
      <c r="AB93" s="66"/>
    </row>
    <row r="94" spans="2:28" ht="26.85" customHeight="1">
      <c r="B94" s="388" t="s">
        <v>111</v>
      </c>
      <c r="C94" s="386"/>
      <c r="D94" s="327" t="s">
        <v>25</v>
      </c>
      <c r="E94" s="327"/>
      <c r="F94" s="499">
        <v>5</v>
      </c>
      <c r="G94" s="499">
        <v>4</v>
      </c>
      <c r="H94" s="502" t="s">
        <v>23</v>
      </c>
      <c r="I94" s="499">
        <f t="shared" si="14"/>
        <v>9</v>
      </c>
      <c r="J94" s="415" t="s">
        <v>23</v>
      </c>
      <c r="K94" s="415" t="s">
        <v>23</v>
      </c>
      <c r="L94" s="415" t="s">
        <v>23</v>
      </c>
      <c r="M94" s="415" t="s">
        <v>23</v>
      </c>
      <c r="N94" s="415" t="s">
        <v>23</v>
      </c>
      <c r="O94" s="415" t="s">
        <v>23</v>
      </c>
      <c r="P94" s="415" t="s">
        <v>23</v>
      </c>
      <c r="Q94" s="415" t="s">
        <v>23</v>
      </c>
      <c r="R94" s="415" t="s">
        <v>23</v>
      </c>
      <c r="S94" s="415" t="s">
        <v>23</v>
      </c>
      <c r="T94" s="415" t="s">
        <v>23</v>
      </c>
      <c r="U94" s="415" t="s">
        <v>23</v>
      </c>
      <c r="V94" s="415" t="s">
        <v>23</v>
      </c>
      <c r="W94" s="415" t="s">
        <v>23</v>
      </c>
      <c r="X94" s="415" t="s">
        <v>23</v>
      </c>
      <c r="Y94" s="415" t="s">
        <v>23</v>
      </c>
      <c r="Z94" s="415" t="s">
        <v>23</v>
      </c>
      <c r="AA94" s="415" t="s">
        <v>23</v>
      </c>
      <c r="AB94" s="66"/>
    </row>
    <row r="95" spans="2:28" ht="26.85" customHeight="1">
      <c r="B95" s="388" t="s">
        <v>112</v>
      </c>
      <c r="C95" s="386"/>
      <c r="D95" s="327" t="s">
        <v>25</v>
      </c>
      <c r="E95" s="327"/>
      <c r="F95" s="502" t="s">
        <v>23</v>
      </c>
      <c r="G95" s="502" t="s">
        <v>23</v>
      </c>
      <c r="H95" s="502" t="s">
        <v>23</v>
      </c>
      <c r="I95" s="499">
        <f t="shared" si="14"/>
        <v>0</v>
      </c>
      <c r="J95" s="415" t="s">
        <v>23</v>
      </c>
      <c r="K95" s="415" t="s">
        <v>23</v>
      </c>
      <c r="L95" s="415" t="s">
        <v>23</v>
      </c>
      <c r="M95" s="415" t="s">
        <v>23</v>
      </c>
      <c r="N95" s="415" t="s">
        <v>23</v>
      </c>
      <c r="O95" s="415" t="s">
        <v>23</v>
      </c>
      <c r="P95" s="415" t="s">
        <v>23</v>
      </c>
      <c r="Q95" s="415" t="s">
        <v>23</v>
      </c>
      <c r="R95" s="415" t="s">
        <v>23</v>
      </c>
      <c r="S95" s="415" t="s">
        <v>23</v>
      </c>
      <c r="T95" s="415" t="s">
        <v>23</v>
      </c>
      <c r="U95" s="415" t="s">
        <v>23</v>
      </c>
      <c r="V95" s="415" t="s">
        <v>23</v>
      </c>
      <c r="W95" s="415" t="s">
        <v>23</v>
      </c>
      <c r="X95" s="415" t="s">
        <v>23</v>
      </c>
      <c r="Y95" s="415" t="s">
        <v>23</v>
      </c>
      <c r="Z95" s="415" t="s">
        <v>23</v>
      </c>
      <c r="AA95" s="415" t="s">
        <v>23</v>
      </c>
      <c r="AB95" s="66"/>
    </row>
    <row r="96" spans="2:28" ht="26.85" customHeight="1">
      <c r="B96" s="388" t="s">
        <v>113</v>
      </c>
      <c r="C96" s="386"/>
      <c r="D96" s="327" t="s">
        <v>25</v>
      </c>
      <c r="E96" s="327"/>
      <c r="F96" s="502" t="s">
        <v>23</v>
      </c>
      <c r="G96" s="502" t="s">
        <v>23</v>
      </c>
      <c r="H96" s="502" t="s">
        <v>23</v>
      </c>
      <c r="I96" s="499">
        <f t="shared" si="14"/>
        <v>0</v>
      </c>
      <c r="J96" s="415" t="s">
        <v>23</v>
      </c>
      <c r="K96" s="415" t="s">
        <v>23</v>
      </c>
      <c r="L96" s="415" t="s">
        <v>23</v>
      </c>
      <c r="M96" s="415" t="s">
        <v>23</v>
      </c>
      <c r="N96" s="415" t="s">
        <v>23</v>
      </c>
      <c r="O96" s="415" t="s">
        <v>23</v>
      </c>
      <c r="P96" s="415" t="s">
        <v>23</v>
      </c>
      <c r="Q96" s="415" t="s">
        <v>23</v>
      </c>
      <c r="R96" s="415" t="s">
        <v>23</v>
      </c>
      <c r="S96" s="415" t="s">
        <v>23</v>
      </c>
      <c r="T96" s="415" t="s">
        <v>23</v>
      </c>
      <c r="U96" s="415" t="s">
        <v>23</v>
      </c>
      <c r="V96" s="415" t="s">
        <v>23</v>
      </c>
      <c r="W96" s="415" t="s">
        <v>23</v>
      </c>
      <c r="X96" s="415" t="s">
        <v>23</v>
      </c>
      <c r="Y96" s="415" t="s">
        <v>23</v>
      </c>
      <c r="Z96" s="415" t="s">
        <v>23</v>
      </c>
      <c r="AA96" s="415" t="s">
        <v>23</v>
      </c>
      <c r="AB96" s="66"/>
    </row>
    <row r="97" spans="2:28" ht="26.85" customHeight="1">
      <c r="B97" s="388" t="s">
        <v>114</v>
      </c>
      <c r="C97" s="386"/>
      <c r="D97" s="210" t="s">
        <v>25</v>
      </c>
      <c r="E97" s="210"/>
      <c r="F97" s="502" t="s">
        <v>23</v>
      </c>
      <c r="G97" s="502" t="s">
        <v>23</v>
      </c>
      <c r="H97" s="502" t="s">
        <v>23</v>
      </c>
      <c r="I97" s="499">
        <f t="shared" si="14"/>
        <v>0</v>
      </c>
      <c r="J97" s="415" t="s">
        <v>23</v>
      </c>
      <c r="K97" s="415" t="s">
        <v>23</v>
      </c>
      <c r="L97" s="415" t="s">
        <v>23</v>
      </c>
      <c r="M97" s="415" t="s">
        <v>23</v>
      </c>
      <c r="N97" s="415" t="s">
        <v>23</v>
      </c>
      <c r="O97" s="415" t="s">
        <v>23</v>
      </c>
      <c r="P97" s="415" t="s">
        <v>23</v>
      </c>
      <c r="Q97" s="415" t="s">
        <v>23</v>
      </c>
      <c r="R97" s="415" t="s">
        <v>23</v>
      </c>
      <c r="S97" s="415" t="s">
        <v>23</v>
      </c>
      <c r="T97" s="415" t="s">
        <v>23</v>
      </c>
      <c r="U97" s="415" t="s">
        <v>23</v>
      </c>
      <c r="V97" s="415" t="s">
        <v>23</v>
      </c>
      <c r="W97" s="415" t="s">
        <v>23</v>
      </c>
      <c r="X97" s="415" t="s">
        <v>23</v>
      </c>
      <c r="Y97" s="415" t="s">
        <v>23</v>
      </c>
      <c r="Z97" s="415" t="s">
        <v>23</v>
      </c>
      <c r="AA97" s="415" t="s">
        <v>23</v>
      </c>
      <c r="AB97" s="66"/>
    </row>
    <row r="98" spans="2:28" ht="26.85" customHeight="1">
      <c r="B98" s="388" t="s">
        <v>103</v>
      </c>
      <c r="C98" s="390"/>
      <c r="D98" s="327" t="s">
        <v>25</v>
      </c>
      <c r="E98" s="327"/>
      <c r="F98" s="499">
        <f>SUM(F92:F97)</f>
        <v>10</v>
      </c>
      <c r="G98" s="499">
        <f>SUM(G92:G97)</f>
        <v>12</v>
      </c>
      <c r="H98" s="499">
        <f>SUM(H92:H97)</f>
        <v>0</v>
      </c>
      <c r="I98" s="499">
        <f>SUM(I92:I97)</f>
        <v>22</v>
      </c>
      <c r="J98" s="415" t="s">
        <v>23</v>
      </c>
      <c r="K98" s="415" t="s">
        <v>23</v>
      </c>
      <c r="L98" s="415" t="s">
        <v>23</v>
      </c>
      <c r="M98" s="415" t="s">
        <v>23</v>
      </c>
      <c r="N98" s="415" t="s">
        <v>23</v>
      </c>
      <c r="O98" s="415" t="s">
        <v>23</v>
      </c>
      <c r="P98" s="415" t="s">
        <v>23</v>
      </c>
      <c r="Q98" s="415" t="s">
        <v>23</v>
      </c>
      <c r="R98" s="415" t="s">
        <v>23</v>
      </c>
      <c r="S98" s="415" t="s">
        <v>23</v>
      </c>
      <c r="T98" s="415" t="s">
        <v>23</v>
      </c>
      <c r="U98" s="415" t="s">
        <v>23</v>
      </c>
      <c r="V98" s="415" t="s">
        <v>23</v>
      </c>
      <c r="W98" s="415" t="s">
        <v>23</v>
      </c>
      <c r="X98" s="415" t="s">
        <v>23</v>
      </c>
      <c r="Y98" s="415" t="s">
        <v>23</v>
      </c>
      <c r="Z98" s="415" t="s">
        <v>23</v>
      </c>
      <c r="AA98" s="415" t="s">
        <v>23</v>
      </c>
      <c r="AB98" s="66"/>
    </row>
    <row r="99" spans="2:28" ht="26.85" customHeight="1">
      <c r="B99" s="263" t="s">
        <v>140</v>
      </c>
      <c r="C99" s="229"/>
      <c r="D99" s="327"/>
      <c r="E99" s="327"/>
      <c r="F99" s="499"/>
      <c r="G99" s="499"/>
      <c r="H99" s="499"/>
      <c r="I99" s="499"/>
      <c r="J99" s="415"/>
      <c r="K99" s="415"/>
      <c r="L99" s="415"/>
      <c r="M99" s="415"/>
      <c r="N99" s="415"/>
      <c r="O99" s="415"/>
      <c r="P99" s="415"/>
      <c r="Q99" s="415"/>
      <c r="R99" s="415"/>
      <c r="S99" s="415"/>
      <c r="T99" s="415"/>
      <c r="U99" s="415"/>
      <c r="V99" s="415"/>
      <c r="W99" s="415"/>
      <c r="X99" s="415"/>
      <c r="Y99" s="415"/>
      <c r="Z99" s="415"/>
      <c r="AA99" s="415"/>
      <c r="AB99" s="66"/>
    </row>
    <row r="100" spans="2:28" ht="26.85" customHeight="1">
      <c r="B100" s="388" t="s">
        <v>141</v>
      </c>
      <c r="C100" s="386"/>
      <c r="D100" s="327" t="s">
        <v>25</v>
      </c>
      <c r="E100" s="327"/>
      <c r="F100" s="502" t="s">
        <v>23</v>
      </c>
      <c r="G100" s="502" t="s">
        <v>23</v>
      </c>
      <c r="H100" s="502" t="s">
        <v>23</v>
      </c>
      <c r="I100" s="499">
        <f t="shared" ref="I100:I105" si="15">SUM(F100:H100)</f>
        <v>0</v>
      </c>
      <c r="J100" s="415" t="s">
        <v>23</v>
      </c>
      <c r="K100" s="415" t="s">
        <v>23</v>
      </c>
      <c r="L100" s="415" t="s">
        <v>23</v>
      </c>
      <c r="M100" s="415" t="s">
        <v>23</v>
      </c>
      <c r="N100" s="415" t="s">
        <v>23</v>
      </c>
      <c r="O100" s="415" t="s">
        <v>23</v>
      </c>
      <c r="P100" s="415" t="s">
        <v>23</v>
      </c>
      <c r="Q100" s="415" t="s">
        <v>23</v>
      </c>
      <c r="R100" s="415" t="s">
        <v>23</v>
      </c>
      <c r="S100" s="415" t="s">
        <v>23</v>
      </c>
      <c r="T100" s="415" t="s">
        <v>23</v>
      </c>
      <c r="U100" s="415" t="s">
        <v>23</v>
      </c>
      <c r="V100" s="415" t="s">
        <v>23</v>
      </c>
      <c r="W100" s="415" t="s">
        <v>23</v>
      </c>
      <c r="X100" s="415" t="s">
        <v>23</v>
      </c>
      <c r="Y100" s="415" t="s">
        <v>23</v>
      </c>
      <c r="Z100" s="415" t="s">
        <v>23</v>
      </c>
      <c r="AA100" s="415" t="s">
        <v>23</v>
      </c>
      <c r="AB100" s="66"/>
    </row>
    <row r="101" spans="2:28" ht="26.85" customHeight="1">
      <c r="B101" s="388" t="s">
        <v>142</v>
      </c>
      <c r="C101" s="386"/>
      <c r="D101" s="327" t="s">
        <v>25</v>
      </c>
      <c r="E101" s="327"/>
      <c r="F101" s="502" t="s">
        <v>23</v>
      </c>
      <c r="G101" s="499">
        <v>1</v>
      </c>
      <c r="H101" s="502" t="s">
        <v>23</v>
      </c>
      <c r="I101" s="499">
        <f t="shared" si="15"/>
        <v>1</v>
      </c>
      <c r="J101" s="415" t="s">
        <v>23</v>
      </c>
      <c r="K101" s="415" t="s">
        <v>23</v>
      </c>
      <c r="L101" s="415" t="s">
        <v>23</v>
      </c>
      <c r="M101" s="415" t="s">
        <v>23</v>
      </c>
      <c r="N101" s="415" t="s">
        <v>23</v>
      </c>
      <c r="O101" s="415" t="s">
        <v>23</v>
      </c>
      <c r="P101" s="415" t="s">
        <v>23</v>
      </c>
      <c r="Q101" s="415" t="s">
        <v>23</v>
      </c>
      <c r="R101" s="415" t="s">
        <v>23</v>
      </c>
      <c r="S101" s="415" t="s">
        <v>23</v>
      </c>
      <c r="T101" s="415" t="s">
        <v>23</v>
      </c>
      <c r="U101" s="415" t="s">
        <v>23</v>
      </c>
      <c r="V101" s="415" t="s">
        <v>23</v>
      </c>
      <c r="W101" s="415" t="s">
        <v>23</v>
      </c>
      <c r="X101" s="415" t="s">
        <v>23</v>
      </c>
      <c r="Y101" s="415" t="s">
        <v>23</v>
      </c>
      <c r="Z101" s="415" t="s">
        <v>23</v>
      </c>
      <c r="AA101" s="415" t="s">
        <v>23</v>
      </c>
      <c r="AB101" s="66"/>
    </row>
    <row r="102" spans="2:28" ht="26.85" customHeight="1">
      <c r="B102" s="388" t="s">
        <v>143</v>
      </c>
      <c r="C102" s="386"/>
      <c r="D102" s="327" t="s">
        <v>25</v>
      </c>
      <c r="E102" s="327"/>
      <c r="F102" s="499">
        <v>6</v>
      </c>
      <c r="G102" s="499">
        <v>7</v>
      </c>
      <c r="H102" s="502" t="s">
        <v>23</v>
      </c>
      <c r="I102" s="499">
        <f t="shared" si="15"/>
        <v>13</v>
      </c>
      <c r="J102" s="415" t="s">
        <v>23</v>
      </c>
      <c r="K102" s="415" t="s">
        <v>23</v>
      </c>
      <c r="L102" s="415" t="s">
        <v>23</v>
      </c>
      <c r="M102" s="415" t="s">
        <v>23</v>
      </c>
      <c r="N102" s="415" t="s">
        <v>23</v>
      </c>
      <c r="O102" s="415" t="s">
        <v>23</v>
      </c>
      <c r="P102" s="415" t="s">
        <v>23</v>
      </c>
      <c r="Q102" s="415" t="s">
        <v>23</v>
      </c>
      <c r="R102" s="415" t="s">
        <v>23</v>
      </c>
      <c r="S102" s="415" t="s">
        <v>23</v>
      </c>
      <c r="T102" s="415" t="s">
        <v>23</v>
      </c>
      <c r="U102" s="415" t="s">
        <v>23</v>
      </c>
      <c r="V102" s="415" t="s">
        <v>23</v>
      </c>
      <c r="W102" s="415" t="s">
        <v>23</v>
      </c>
      <c r="X102" s="415" t="s">
        <v>23</v>
      </c>
      <c r="Y102" s="415" t="s">
        <v>23</v>
      </c>
      <c r="Z102" s="415" t="s">
        <v>23</v>
      </c>
      <c r="AA102" s="415" t="s">
        <v>23</v>
      </c>
      <c r="AB102" s="66"/>
    </row>
    <row r="103" spans="2:28" ht="26.85" customHeight="1">
      <c r="B103" s="388" t="s">
        <v>144</v>
      </c>
      <c r="C103" s="386"/>
      <c r="D103" s="327" t="s">
        <v>25</v>
      </c>
      <c r="E103" s="327"/>
      <c r="F103" s="499">
        <v>4</v>
      </c>
      <c r="G103" s="499">
        <v>3</v>
      </c>
      <c r="H103" s="502" t="s">
        <v>23</v>
      </c>
      <c r="I103" s="499">
        <f t="shared" si="15"/>
        <v>7</v>
      </c>
      <c r="J103" s="415" t="s">
        <v>23</v>
      </c>
      <c r="K103" s="415" t="s">
        <v>23</v>
      </c>
      <c r="L103" s="415" t="s">
        <v>23</v>
      </c>
      <c r="M103" s="415" t="s">
        <v>23</v>
      </c>
      <c r="N103" s="415" t="s">
        <v>23</v>
      </c>
      <c r="O103" s="415" t="s">
        <v>23</v>
      </c>
      <c r="P103" s="415" t="s">
        <v>23</v>
      </c>
      <c r="Q103" s="415" t="s">
        <v>23</v>
      </c>
      <c r="R103" s="415" t="s">
        <v>23</v>
      </c>
      <c r="S103" s="415" t="s">
        <v>23</v>
      </c>
      <c r="T103" s="415" t="s">
        <v>23</v>
      </c>
      <c r="U103" s="415" t="s">
        <v>23</v>
      </c>
      <c r="V103" s="415" t="s">
        <v>23</v>
      </c>
      <c r="W103" s="415" t="s">
        <v>23</v>
      </c>
      <c r="X103" s="415" t="s">
        <v>23</v>
      </c>
      <c r="Y103" s="415" t="s">
        <v>23</v>
      </c>
      <c r="Z103" s="415" t="s">
        <v>23</v>
      </c>
      <c r="AA103" s="415" t="s">
        <v>23</v>
      </c>
      <c r="AB103" s="66"/>
    </row>
    <row r="104" spans="2:28" ht="26.85" customHeight="1">
      <c r="B104" s="388" t="s">
        <v>145</v>
      </c>
      <c r="C104" s="386"/>
      <c r="D104" s="327" t="s">
        <v>25</v>
      </c>
      <c r="E104" s="327"/>
      <c r="F104" s="502" t="s">
        <v>23</v>
      </c>
      <c r="G104" s="499">
        <v>1</v>
      </c>
      <c r="H104" s="502" t="s">
        <v>23</v>
      </c>
      <c r="I104" s="499">
        <f t="shared" si="15"/>
        <v>1</v>
      </c>
      <c r="J104" s="415" t="s">
        <v>23</v>
      </c>
      <c r="K104" s="415" t="s">
        <v>23</v>
      </c>
      <c r="L104" s="415" t="s">
        <v>23</v>
      </c>
      <c r="M104" s="415" t="s">
        <v>23</v>
      </c>
      <c r="N104" s="415" t="s">
        <v>23</v>
      </c>
      <c r="O104" s="415" t="s">
        <v>23</v>
      </c>
      <c r="P104" s="415" t="s">
        <v>23</v>
      </c>
      <c r="Q104" s="415" t="s">
        <v>23</v>
      </c>
      <c r="R104" s="415" t="s">
        <v>23</v>
      </c>
      <c r="S104" s="415" t="s">
        <v>23</v>
      </c>
      <c r="T104" s="415" t="s">
        <v>23</v>
      </c>
      <c r="U104" s="415" t="s">
        <v>23</v>
      </c>
      <c r="V104" s="415" t="s">
        <v>23</v>
      </c>
      <c r="W104" s="415" t="s">
        <v>23</v>
      </c>
      <c r="X104" s="415" t="s">
        <v>23</v>
      </c>
      <c r="Y104" s="415" t="s">
        <v>23</v>
      </c>
      <c r="Z104" s="415" t="s">
        <v>23</v>
      </c>
      <c r="AA104" s="415" t="s">
        <v>23</v>
      </c>
      <c r="AB104" s="66"/>
    </row>
    <row r="105" spans="2:28" ht="26.85" customHeight="1">
      <c r="B105" s="388" t="s">
        <v>146</v>
      </c>
      <c r="C105" s="386"/>
      <c r="D105" s="327" t="s">
        <v>25</v>
      </c>
      <c r="E105" s="327"/>
      <c r="F105" s="502" t="s">
        <v>23</v>
      </c>
      <c r="G105" s="502" t="s">
        <v>23</v>
      </c>
      <c r="H105" s="502" t="s">
        <v>23</v>
      </c>
      <c r="I105" s="499">
        <f t="shared" si="15"/>
        <v>0</v>
      </c>
      <c r="J105" s="415" t="s">
        <v>23</v>
      </c>
      <c r="K105" s="415" t="s">
        <v>23</v>
      </c>
      <c r="L105" s="415" t="s">
        <v>23</v>
      </c>
      <c r="M105" s="415" t="s">
        <v>23</v>
      </c>
      <c r="N105" s="415" t="s">
        <v>23</v>
      </c>
      <c r="O105" s="415" t="s">
        <v>23</v>
      </c>
      <c r="P105" s="415" t="s">
        <v>23</v>
      </c>
      <c r="Q105" s="415" t="s">
        <v>23</v>
      </c>
      <c r="R105" s="415" t="s">
        <v>23</v>
      </c>
      <c r="S105" s="415" t="s">
        <v>23</v>
      </c>
      <c r="T105" s="415" t="s">
        <v>23</v>
      </c>
      <c r="U105" s="415" t="s">
        <v>23</v>
      </c>
      <c r="V105" s="415" t="s">
        <v>23</v>
      </c>
      <c r="W105" s="415" t="s">
        <v>23</v>
      </c>
      <c r="X105" s="415" t="s">
        <v>23</v>
      </c>
      <c r="Y105" s="415" t="s">
        <v>23</v>
      </c>
      <c r="Z105" s="415" t="s">
        <v>23</v>
      </c>
      <c r="AA105" s="415" t="s">
        <v>23</v>
      </c>
      <c r="AB105" s="66"/>
    </row>
    <row r="106" spans="2:28" ht="26.85" customHeight="1">
      <c r="B106" s="388" t="s">
        <v>103</v>
      </c>
      <c r="C106" s="390"/>
      <c r="D106" s="327" t="s">
        <v>25</v>
      </c>
      <c r="E106" s="327"/>
      <c r="F106" s="499">
        <f>SUM(F100:F105)</f>
        <v>10</v>
      </c>
      <c r="G106" s="499">
        <f>SUM(G100:G105)</f>
        <v>12</v>
      </c>
      <c r="H106" s="499">
        <f>SUM(H100:H105)</f>
        <v>0</v>
      </c>
      <c r="I106" s="499">
        <f>SUM(I100:I105)</f>
        <v>22</v>
      </c>
      <c r="J106" s="415" t="s">
        <v>23</v>
      </c>
      <c r="K106" s="415" t="s">
        <v>23</v>
      </c>
      <c r="L106" s="415" t="s">
        <v>23</v>
      </c>
      <c r="M106" s="415" t="s">
        <v>23</v>
      </c>
      <c r="N106" s="415" t="s">
        <v>23</v>
      </c>
      <c r="O106" s="415" t="s">
        <v>23</v>
      </c>
      <c r="P106" s="415" t="s">
        <v>23</v>
      </c>
      <c r="Q106" s="415" t="s">
        <v>23</v>
      </c>
      <c r="R106" s="415" t="s">
        <v>23</v>
      </c>
      <c r="S106" s="415" t="s">
        <v>23</v>
      </c>
      <c r="T106" s="415" t="s">
        <v>23</v>
      </c>
      <c r="U106" s="415" t="s">
        <v>23</v>
      </c>
      <c r="V106" s="415" t="s">
        <v>23</v>
      </c>
      <c r="W106" s="415" t="s">
        <v>23</v>
      </c>
      <c r="X106" s="415" t="s">
        <v>23</v>
      </c>
      <c r="Y106" s="415" t="s">
        <v>23</v>
      </c>
      <c r="Z106" s="415" t="s">
        <v>23</v>
      </c>
      <c r="AA106" s="415" t="s">
        <v>23</v>
      </c>
      <c r="AB106" s="66"/>
    </row>
    <row r="107" spans="2:28" ht="50.1" customHeight="1">
      <c r="B107" s="210"/>
      <c r="C107" s="210"/>
      <c r="D107" s="210"/>
      <c r="E107" s="210"/>
      <c r="F107" s="305"/>
      <c r="G107" s="305"/>
      <c r="H107" s="305"/>
      <c r="I107" s="305"/>
      <c r="J107" s="235"/>
      <c r="K107" s="235"/>
      <c r="L107" s="235"/>
      <c r="M107" s="215"/>
      <c r="N107" s="215"/>
      <c r="O107" s="215"/>
      <c r="P107" s="236"/>
      <c r="Q107" s="236"/>
      <c r="R107" s="236"/>
      <c r="S107" s="236"/>
      <c r="T107" s="236"/>
      <c r="U107" s="236"/>
      <c r="V107" s="236"/>
      <c r="W107" s="236"/>
      <c r="X107" s="236"/>
      <c r="Y107" s="236"/>
      <c r="Z107" s="236"/>
      <c r="AA107" s="236"/>
      <c r="AB107" s="66"/>
    </row>
    <row r="108" spans="2:28" ht="26.85" customHeight="1">
      <c r="B108" s="6" t="s">
        <v>147</v>
      </c>
      <c r="C108" s="6"/>
      <c r="D108" s="7" t="s">
        <v>10</v>
      </c>
      <c r="E108" s="7"/>
      <c r="F108" s="876" t="s">
        <v>11</v>
      </c>
      <c r="G108" s="876"/>
      <c r="H108" s="876"/>
      <c r="I108" s="876"/>
      <c r="J108" s="877" t="s">
        <v>12</v>
      </c>
      <c r="K108" s="877"/>
      <c r="L108" s="877"/>
      <c r="M108" s="877" t="s">
        <v>13</v>
      </c>
      <c r="N108" s="877"/>
      <c r="O108" s="877"/>
      <c r="P108" s="877" t="s">
        <v>14</v>
      </c>
      <c r="Q108" s="877"/>
      <c r="R108" s="877"/>
      <c r="S108" s="877" t="s">
        <v>15</v>
      </c>
      <c r="T108" s="877"/>
      <c r="U108" s="877"/>
      <c r="V108" s="877" t="s">
        <v>16</v>
      </c>
      <c r="W108" s="877"/>
      <c r="X108" s="877"/>
      <c r="Y108" s="877" t="s">
        <v>17</v>
      </c>
      <c r="Z108" s="877"/>
      <c r="AA108" s="877"/>
      <c r="AB108" s="66"/>
    </row>
    <row r="109" spans="2:28" ht="26.85" customHeight="1">
      <c r="B109" s="263" t="s">
        <v>139</v>
      </c>
      <c r="C109" s="229"/>
      <c r="D109" s="229"/>
      <c r="E109" s="229"/>
      <c r="F109" s="212" t="s">
        <v>100</v>
      </c>
      <c r="G109" s="212" t="s">
        <v>101</v>
      </c>
      <c r="H109" s="602" t="s">
        <v>102</v>
      </c>
      <c r="I109" s="212" t="s">
        <v>103</v>
      </c>
      <c r="J109" s="857"/>
      <c r="K109" s="857"/>
      <c r="L109" s="857"/>
      <c r="M109" s="857"/>
      <c r="N109" s="857"/>
      <c r="O109" s="857"/>
      <c r="P109" s="857"/>
      <c r="Q109" s="857"/>
      <c r="R109" s="857"/>
      <c r="S109" s="857"/>
      <c r="T109" s="857"/>
      <c r="U109" s="857"/>
      <c r="V109" s="857"/>
      <c r="W109" s="857"/>
      <c r="X109" s="857"/>
      <c r="Y109" s="857"/>
      <c r="Z109" s="857"/>
      <c r="AA109" s="857"/>
      <c r="AB109" s="66"/>
    </row>
    <row r="110" spans="2:28" ht="26.85" customHeight="1">
      <c r="B110" s="388" t="s">
        <v>109</v>
      </c>
      <c r="C110" s="386"/>
      <c r="D110" s="327" t="s">
        <v>25</v>
      </c>
      <c r="E110" s="327"/>
      <c r="F110" s="561" t="s">
        <v>23</v>
      </c>
      <c r="G110" s="502" t="s">
        <v>23</v>
      </c>
      <c r="H110" s="502" t="s">
        <v>23</v>
      </c>
      <c r="I110" s="232">
        <f>SUM(F110:G110)</f>
        <v>0</v>
      </c>
      <c r="J110" s="832" t="s">
        <v>23</v>
      </c>
      <c r="K110" s="832"/>
      <c r="L110" s="832"/>
      <c r="M110" s="832" t="s">
        <v>23</v>
      </c>
      <c r="N110" s="832"/>
      <c r="O110" s="832"/>
      <c r="P110" s="832" t="s">
        <v>23</v>
      </c>
      <c r="Q110" s="832"/>
      <c r="R110" s="832"/>
      <c r="S110" s="832" t="s">
        <v>23</v>
      </c>
      <c r="T110" s="832"/>
      <c r="U110" s="832"/>
      <c r="V110" s="832" t="s">
        <v>23</v>
      </c>
      <c r="W110" s="832"/>
      <c r="X110" s="832"/>
      <c r="Y110" s="832" t="s">
        <v>23</v>
      </c>
      <c r="Z110" s="832"/>
      <c r="AA110" s="832"/>
      <c r="AB110" s="66"/>
    </row>
    <row r="111" spans="2:28" ht="26.85" customHeight="1">
      <c r="B111" s="388" t="s">
        <v>110</v>
      </c>
      <c r="C111" s="386"/>
      <c r="D111" s="327" t="s">
        <v>25</v>
      </c>
      <c r="E111" s="327"/>
      <c r="F111" s="561" t="s">
        <v>23</v>
      </c>
      <c r="G111" s="232">
        <v>3</v>
      </c>
      <c r="H111" s="502" t="s">
        <v>23</v>
      </c>
      <c r="I111" s="232">
        <f t="shared" ref="I111:I112" si="16">SUM(F111:G111)</f>
        <v>3</v>
      </c>
      <c r="J111" s="832" t="s">
        <v>23</v>
      </c>
      <c r="K111" s="832"/>
      <c r="L111" s="832"/>
      <c r="M111" s="832" t="s">
        <v>23</v>
      </c>
      <c r="N111" s="832"/>
      <c r="O111" s="832"/>
      <c r="P111" s="832" t="s">
        <v>23</v>
      </c>
      <c r="Q111" s="832"/>
      <c r="R111" s="832"/>
      <c r="S111" s="832" t="s">
        <v>23</v>
      </c>
      <c r="T111" s="832"/>
      <c r="U111" s="832"/>
      <c r="V111" s="832" t="s">
        <v>23</v>
      </c>
      <c r="W111" s="832"/>
      <c r="X111" s="832"/>
      <c r="Y111" s="832" t="s">
        <v>23</v>
      </c>
      <c r="Z111" s="832"/>
      <c r="AA111" s="832"/>
      <c r="AB111" s="66"/>
    </row>
    <row r="112" spans="2:28" ht="26.85" customHeight="1">
      <c r="B112" s="388" t="s">
        <v>111</v>
      </c>
      <c r="C112" s="386"/>
      <c r="D112" s="327" t="s">
        <v>25</v>
      </c>
      <c r="E112" s="327"/>
      <c r="F112" s="561" t="s">
        <v>23</v>
      </c>
      <c r="G112" s="232">
        <v>3</v>
      </c>
      <c r="H112" s="502" t="s">
        <v>23</v>
      </c>
      <c r="I112" s="232">
        <f t="shared" si="16"/>
        <v>3</v>
      </c>
      <c r="J112" s="832" t="s">
        <v>23</v>
      </c>
      <c r="K112" s="832"/>
      <c r="L112" s="832"/>
      <c r="M112" s="832" t="s">
        <v>23</v>
      </c>
      <c r="N112" s="832"/>
      <c r="O112" s="832"/>
      <c r="P112" s="832" t="s">
        <v>23</v>
      </c>
      <c r="Q112" s="832"/>
      <c r="R112" s="832"/>
      <c r="S112" s="832" t="s">
        <v>23</v>
      </c>
      <c r="T112" s="832"/>
      <c r="U112" s="832"/>
      <c r="V112" s="832" t="s">
        <v>23</v>
      </c>
      <c r="W112" s="832"/>
      <c r="X112" s="832"/>
      <c r="Y112" s="832" t="s">
        <v>23</v>
      </c>
      <c r="Z112" s="832"/>
      <c r="AA112" s="832"/>
      <c r="AB112" s="66"/>
    </row>
    <row r="113" spans="2:28" ht="26.85" customHeight="1">
      <c r="B113" s="388" t="s">
        <v>112</v>
      </c>
      <c r="C113" s="386"/>
      <c r="D113" s="327" t="s">
        <v>25</v>
      </c>
      <c r="E113" s="327"/>
      <c r="F113" s="561" t="s">
        <v>23</v>
      </c>
      <c r="G113" s="502" t="s">
        <v>23</v>
      </c>
      <c r="H113" s="502" t="s">
        <v>23</v>
      </c>
      <c r="I113" s="502" t="s">
        <v>23</v>
      </c>
      <c r="J113" s="832" t="s">
        <v>23</v>
      </c>
      <c r="K113" s="832"/>
      <c r="L113" s="832"/>
      <c r="M113" s="832" t="s">
        <v>23</v>
      </c>
      <c r="N113" s="832"/>
      <c r="O113" s="832"/>
      <c r="P113" s="832" t="s">
        <v>23</v>
      </c>
      <c r="Q113" s="832"/>
      <c r="R113" s="832"/>
      <c r="S113" s="832" t="s">
        <v>23</v>
      </c>
      <c r="T113" s="832"/>
      <c r="U113" s="832"/>
      <c r="V113" s="832" t="s">
        <v>23</v>
      </c>
      <c r="W113" s="832"/>
      <c r="X113" s="832"/>
      <c r="Y113" s="832" t="s">
        <v>23</v>
      </c>
      <c r="Z113" s="832"/>
      <c r="AA113" s="832"/>
      <c r="AB113" s="66"/>
    </row>
    <row r="114" spans="2:28" ht="26.85" customHeight="1">
      <c r="B114" s="388" t="s">
        <v>113</v>
      </c>
      <c r="C114" s="386"/>
      <c r="D114" s="327" t="s">
        <v>25</v>
      </c>
      <c r="E114" s="327"/>
      <c r="F114" s="561" t="s">
        <v>23</v>
      </c>
      <c r="G114" s="502" t="s">
        <v>23</v>
      </c>
      <c r="H114" s="502" t="s">
        <v>23</v>
      </c>
      <c r="I114" s="502" t="s">
        <v>23</v>
      </c>
      <c r="J114" s="832" t="s">
        <v>23</v>
      </c>
      <c r="K114" s="832"/>
      <c r="L114" s="832"/>
      <c r="M114" s="832" t="s">
        <v>23</v>
      </c>
      <c r="N114" s="832"/>
      <c r="O114" s="832"/>
      <c r="P114" s="832" t="s">
        <v>23</v>
      </c>
      <c r="Q114" s="832"/>
      <c r="R114" s="832"/>
      <c r="S114" s="832" t="s">
        <v>23</v>
      </c>
      <c r="T114" s="832"/>
      <c r="U114" s="832"/>
      <c r="V114" s="832" t="s">
        <v>23</v>
      </c>
      <c r="W114" s="832"/>
      <c r="X114" s="832"/>
      <c r="Y114" s="832" t="s">
        <v>23</v>
      </c>
      <c r="Z114" s="832"/>
      <c r="AA114" s="832"/>
      <c r="AB114" s="66"/>
    </row>
    <row r="115" spans="2:28" ht="26.85" customHeight="1">
      <c r="B115" s="388" t="s">
        <v>114</v>
      </c>
      <c r="C115" s="386"/>
      <c r="D115" s="210" t="s">
        <v>25</v>
      </c>
      <c r="E115" s="210"/>
      <c r="F115" s="561" t="s">
        <v>23</v>
      </c>
      <c r="G115" s="502" t="s">
        <v>23</v>
      </c>
      <c r="H115" s="502" t="s">
        <v>23</v>
      </c>
      <c r="I115" s="502" t="s">
        <v>23</v>
      </c>
      <c r="J115" s="832" t="s">
        <v>23</v>
      </c>
      <c r="K115" s="832"/>
      <c r="L115" s="832"/>
      <c r="M115" s="832" t="s">
        <v>23</v>
      </c>
      <c r="N115" s="832"/>
      <c r="O115" s="832"/>
      <c r="P115" s="832" t="s">
        <v>23</v>
      </c>
      <c r="Q115" s="832"/>
      <c r="R115" s="832"/>
      <c r="S115" s="832" t="s">
        <v>23</v>
      </c>
      <c r="T115" s="832"/>
      <c r="U115" s="832"/>
      <c r="V115" s="832" t="s">
        <v>23</v>
      </c>
      <c r="W115" s="832"/>
      <c r="X115" s="832"/>
      <c r="Y115" s="832" t="s">
        <v>23</v>
      </c>
      <c r="Z115" s="832"/>
      <c r="AA115" s="832"/>
      <c r="AB115" s="66"/>
    </row>
    <row r="116" spans="2:28" ht="26.85" customHeight="1">
      <c r="B116" s="388" t="s">
        <v>103</v>
      </c>
      <c r="C116" s="390"/>
      <c r="D116" s="327" t="s">
        <v>25</v>
      </c>
      <c r="E116" s="327"/>
      <c r="F116" s="504">
        <f>SUM(F110:F115)</f>
        <v>0</v>
      </c>
      <c r="G116" s="232">
        <f>SUM(G110:G115)</f>
        <v>6</v>
      </c>
      <c r="H116" s="232">
        <f>SUM(H110:H115)</f>
        <v>0</v>
      </c>
      <c r="I116" s="232">
        <f>SUM(I110:I115)</f>
        <v>6</v>
      </c>
      <c r="J116" s="832" t="s">
        <v>23</v>
      </c>
      <c r="K116" s="832"/>
      <c r="L116" s="832"/>
      <c r="M116" s="832" t="s">
        <v>23</v>
      </c>
      <c r="N116" s="832"/>
      <c r="O116" s="832"/>
      <c r="P116" s="832" t="s">
        <v>23</v>
      </c>
      <c r="Q116" s="832"/>
      <c r="R116" s="832"/>
      <c r="S116" s="832" t="s">
        <v>23</v>
      </c>
      <c r="T116" s="832"/>
      <c r="U116" s="832"/>
      <c r="V116" s="832" t="s">
        <v>23</v>
      </c>
      <c r="W116" s="832"/>
      <c r="X116" s="832"/>
      <c r="Y116" s="832" t="s">
        <v>23</v>
      </c>
      <c r="Z116" s="832"/>
      <c r="AA116" s="832"/>
      <c r="AB116" s="66"/>
    </row>
    <row r="117" spans="2:28" ht="26.85" customHeight="1">
      <c r="B117" s="263" t="s">
        <v>140</v>
      </c>
      <c r="C117" s="229"/>
      <c r="D117" s="327"/>
      <c r="E117" s="327"/>
      <c r="F117" s="619"/>
      <c r="G117" s="620"/>
      <c r="H117" s="620"/>
      <c r="I117" s="620"/>
      <c r="J117" s="832"/>
      <c r="K117" s="832"/>
      <c r="L117" s="832"/>
      <c r="M117" s="832"/>
      <c r="N117" s="832"/>
      <c r="O117" s="832"/>
      <c r="P117" s="832"/>
      <c r="Q117" s="832"/>
      <c r="R117" s="832"/>
      <c r="S117" s="832"/>
      <c r="T117" s="832"/>
      <c r="U117" s="832"/>
      <c r="V117" s="832"/>
      <c r="W117" s="832"/>
      <c r="X117" s="832"/>
      <c r="Y117" s="832"/>
      <c r="Z117" s="832"/>
      <c r="AA117" s="832"/>
      <c r="AB117" s="66"/>
    </row>
    <row r="118" spans="2:28" ht="26.85" customHeight="1">
      <c r="B118" s="388" t="s">
        <v>141</v>
      </c>
      <c r="C118" s="386"/>
      <c r="D118" s="327" t="s">
        <v>25</v>
      </c>
      <c r="E118" s="327"/>
      <c r="F118" s="561" t="s">
        <v>23</v>
      </c>
      <c r="G118" s="502" t="s">
        <v>23</v>
      </c>
      <c r="H118" s="502" t="s">
        <v>23</v>
      </c>
      <c r="I118" s="232">
        <f>SUM(F118:G118)</f>
        <v>0</v>
      </c>
      <c r="J118" s="832" t="s">
        <v>23</v>
      </c>
      <c r="K118" s="832"/>
      <c r="L118" s="832"/>
      <c r="M118" s="832" t="s">
        <v>23</v>
      </c>
      <c r="N118" s="832"/>
      <c r="O118" s="832"/>
      <c r="P118" s="832" t="s">
        <v>23</v>
      </c>
      <c r="Q118" s="832"/>
      <c r="R118" s="832"/>
      <c r="S118" s="832" t="s">
        <v>23</v>
      </c>
      <c r="T118" s="832"/>
      <c r="U118" s="832"/>
      <c r="V118" s="832" t="s">
        <v>23</v>
      </c>
      <c r="W118" s="832"/>
      <c r="X118" s="832"/>
      <c r="Y118" s="832" t="s">
        <v>23</v>
      </c>
      <c r="Z118" s="832"/>
      <c r="AA118" s="832"/>
      <c r="AB118" s="66"/>
    </row>
    <row r="119" spans="2:28" ht="26.85" customHeight="1">
      <c r="B119" s="388" t="s">
        <v>142</v>
      </c>
      <c r="C119" s="386"/>
      <c r="D119" s="327" t="s">
        <v>25</v>
      </c>
      <c r="E119" s="327"/>
      <c r="F119" s="561" t="s">
        <v>23</v>
      </c>
      <c r="G119" s="502" t="s">
        <v>23</v>
      </c>
      <c r="H119" s="502" t="s">
        <v>23</v>
      </c>
      <c r="I119" s="232">
        <f t="shared" ref="I119:I123" si="17">SUM(F119:G119)</f>
        <v>0</v>
      </c>
      <c r="J119" s="832" t="s">
        <v>23</v>
      </c>
      <c r="K119" s="832"/>
      <c r="L119" s="832"/>
      <c r="M119" s="832" t="s">
        <v>23</v>
      </c>
      <c r="N119" s="832"/>
      <c r="O119" s="832"/>
      <c r="P119" s="832" t="s">
        <v>23</v>
      </c>
      <c r="Q119" s="832"/>
      <c r="R119" s="832"/>
      <c r="S119" s="832" t="s">
        <v>23</v>
      </c>
      <c r="T119" s="832"/>
      <c r="U119" s="832"/>
      <c r="V119" s="832" t="s">
        <v>23</v>
      </c>
      <c r="W119" s="832"/>
      <c r="X119" s="832"/>
      <c r="Y119" s="832" t="s">
        <v>23</v>
      </c>
      <c r="Z119" s="832"/>
      <c r="AA119" s="832"/>
      <c r="AB119" s="66"/>
    </row>
    <row r="120" spans="2:28" ht="26.85" customHeight="1">
      <c r="B120" s="388" t="s">
        <v>143</v>
      </c>
      <c r="C120" s="386"/>
      <c r="D120" s="327" t="s">
        <v>25</v>
      </c>
      <c r="E120" s="327"/>
      <c r="F120" s="561" t="s">
        <v>23</v>
      </c>
      <c r="G120" s="232">
        <v>3</v>
      </c>
      <c r="H120" s="502" t="s">
        <v>23</v>
      </c>
      <c r="I120" s="232">
        <f t="shared" si="17"/>
        <v>3</v>
      </c>
      <c r="J120" s="832" t="s">
        <v>23</v>
      </c>
      <c r="K120" s="832"/>
      <c r="L120" s="832"/>
      <c r="M120" s="832" t="s">
        <v>23</v>
      </c>
      <c r="N120" s="832"/>
      <c r="O120" s="832"/>
      <c r="P120" s="832" t="s">
        <v>23</v>
      </c>
      <c r="Q120" s="832"/>
      <c r="R120" s="832"/>
      <c r="S120" s="832" t="s">
        <v>23</v>
      </c>
      <c r="T120" s="832"/>
      <c r="U120" s="832"/>
      <c r="V120" s="832" t="s">
        <v>23</v>
      </c>
      <c r="W120" s="832"/>
      <c r="X120" s="832"/>
      <c r="Y120" s="832" t="s">
        <v>23</v>
      </c>
      <c r="Z120" s="832"/>
      <c r="AA120" s="832"/>
      <c r="AB120" s="66"/>
    </row>
    <row r="121" spans="2:28" ht="26.85" customHeight="1">
      <c r="B121" s="388" t="s">
        <v>144</v>
      </c>
      <c r="C121" s="386"/>
      <c r="D121" s="327" t="s">
        <v>25</v>
      </c>
      <c r="E121" s="327"/>
      <c r="F121" s="561" t="s">
        <v>23</v>
      </c>
      <c r="G121" s="232">
        <v>1</v>
      </c>
      <c r="H121" s="502" t="s">
        <v>23</v>
      </c>
      <c r="I121" s="232">
        <f t="shared" si="17"/>
        <v>1</v>
      </c>
      <c r="J121" s="832" t="s">
        <v>23</v>
      </c>
      <c r="K121" s="832"/>
      <c r="L121" s="832"/>
      <c r="M121" s="832" t="s">
        <v>23</v>
      </c>
      <c r="N121" s="832"/>
      <c r="O121" s="832"/>
      <c r="P121" s="832" t="s">
        <v>23</v>
      </c>
      <c r="Q121" s="832"/>
      <c r="R121" s="832"/>
      <c r="S121" s="832" t="s">
        <v>23</v>
      </c>
      <c r="T121" s="832"/>
      <c r="U121" s="832"/>
      <c r="V121" s="832" t="s">
        <v>23</v>
      </c>
      <c r="W121" s="832"/>
      <c r="X121" s="832"/>
      <c r="Y121" s="832" t="s">
        <v>23</v>
      </c>
      <c r="Z121" s="832"/>
      <c r="AA121" s="832"/>
      <c r="AB121" s="66"/>
    </row>
    <row r="122" spans="2:28" ht="26.85" customHeight="1">
      <c r="B122" s="388" t="s">
        <v>145</v>
      </c>
      <c r="C122" s="386"/>
      <c r="D122" s="327" t="s">
        <v>25</v>
      </c>
      <c r="E122" s="327"/>
      <c r="F122" s="561" t="s">
        <v>23</v>
      </c>
      <c r="G122" s="232">
        <v>2</v>
      </c>
      <c r="H122" s="502" t="s">
        <v>23</v>
      </c>
      <c r="I122" s="232">
        <f t="shared" si="17"/>
        <v>2</v>
      </c>
      <c r="J122" s="832" t="s">
        <v>23</v>
      </c>
      <c r="K122" s="832"/>
      <c r="L122" s="832"/>
      <c r="M122" s="832" t="s">
        <v>23</v>
      </c>
      <c r="N122" s="832"/>
      <c r="O122" s="832"/>
      <c r="P122" s="832" t="s">
        <v>23</v>
      </c>
      <c r="Q122" s="832"/>
      <c r="R122" s="832"/>
      <c r="S122" s="832" t="s">
        <v>23</v>
      </c>
      <c r="T122" s="832"/>
      <c r="U122" s="832"/>
      <c r="V122" s="832" t="s">
        <v>23</v>
      </c>
      <c r="W122" s="832"/>
      <c r="X122" s="832"/>
      <c r="Y122" s="832" t="s">
        <v>23</v>
      </c>
      <c r="Z122" s="832"/>
      <c r="AA122" s="832"/>
      <c r="AB122" s="66"/>
    </row>
    <row r="123" spans="2:28" ht="26.85" customHeight="1">
      <c r="B123" s="388" t="s">
        <v>146</v>
      </c>
      <c r="C123" s="386"/>
      <c r="D123" s="327" t="s">
        <v>25</v>
      </c>
      <c r="E123" s="327"/>
      <c r="F123" s="561" t="s">
        <v>23</v>
      </c>
      <c r="G123" s="502" t="s">
        <v>23</v>
      </c>
      <c r="H123" s="502" t="s">
        <v>23</v>
      </c>
      <c r="I123" s="232">
        <f t="shared" si="17"/>
        <v>0</v>
      </c>
      <c r="J123" s="832" t="s">
        <v>23</v>
      </c>
      <c r="K123" s="832"/>
      <c r="L123" s="832"/>
      <c r="M123" s="832" t="s">
        <v>23</v>
      </c>
      <c r="N123" s="832"/>
      <c r="O123" s="832"/>
      <c r="P123" s="832" t="s">
        <v>23</v>
      </c>
      <c r="Q123" s="832"/>
      <c r="R123" s="832"/>
      <c r="S123" s="832" t="s">
        <v>23</v>
      </c>
      <c r="T123" s="832"/>
      <c r="U123" s="832"/>
      <c r="V123" s="832" t="s">
        <v>23</v>
      </c>
      <c r="W123" s="832"/>
      <c r="X123" s="832"/>
      <c r="Y123" s="832" t="s">
        <v>23</v>
      </c>
      <c r="Z123" s="832"/>
      <c r="AA123" s="832"/>
      <c r="AB123" s="66"/>
    </row>
    <row r="124" spans="2:28" ht="26.85" customHeight="1">
      <c r="B124" s="388" t="s">
        <v>103</v>
      </c>
      <c r="C124" s="390"/>
      <c r="D124" s="327" t="s">
        <v>25</v>
      </c>
      <c r="E124" s="327"/>
      <c r="F124" s="504">
        <f>SUM(F118:F123)</f>
        <v>0</v>
      </c>
      <c r="G124" s="232">
        <f>SUM(G118:G123)</f>
        <v>6</v>
      </c>
      <c r="H124" s="232">
        <f>SUM(H118:H123)</f>
        <v>0</v>
      </c>
      <c r="I124" s="232">
        <f>SUM(I118:I123)</f>
        <v>6</v>
      </c>
      <c r="J124" s="832">
        <v>0</v>
      </c>
      <c r="K124" s="832"/>
      <c r="L124" s="832"/>
      <c r="M124" s="832">
        <v>6</v>
      </c>
      <c r="N124" s="832"/>
      <c r="O124" s="832"/>
      <c r="P124" s="832">
        <v>10</v>
      </c>
      <c r="Q124" s="832"/>
      <c r="R124" s="832"/>
      <c r="S124" s="832">
        <v>56</v>
      </c>
      <c r="T124" s="832"/>
      <c r="U124" s="832"/>
      <c r="V124" s="832">
        <v>2</v>
      </c>
      <c r="W124" s="832"/>
      <c r="X124" s="832"/>
      <c r="Y124" s="832">
        <v>7</v>
      </c>
      <c r="Z124" s="832"/>
      <c r="AA124" s="832"/>
      <c r="AB124" s="66"/>
    </row>
    <row r="125" spans="2:28" ht="50.1" customHeight="1">
      <c r="B125" s="210"/>
      <c r="C125" s="210"/>
      <c r="D125" s="210"/>
      <c r="E125" s="210"/>
      <c r="F125" s="305"/>
      <c r="G125" s="305"/>
      <c r="H125" s="305"/>
      <c r="I125" s="305"/>
      <c r="J125" s="235"/>
      <c r="K125" s="235"/>
      <c r="L125" s="235"/>
      <c r="M125" s="215"/>
      <c r="N125" s="215"/>
      <c r="O125" s="215"/>
      <c r="P125" s="236"/>
      <c r="Q125" s="236"/>
      <c r="R125" s="236"/>
      <c r="S125" s="236"/>
      <c r="T125" s="236"/>
      <c r="U125" s="236"/>
      <c r="V125" s="236"/>
      <c r="W125" s="236"/>
      <c r="X125" s="236"/>
      <c r="Y125" s="236"/>
      <c r="Z125" s="236"/>
      <c r="AA125" s="236"/>
      <c r="AB125" s="66"/>
    </row>
    <row r="126" spans="2:28" ht="26.85" customHeight="1">
      <c r="B126" s="6" t="s">
        <v>148</v>
      </c>
      <c r="C126" s="346"/>
      <c r="D126" s="7" t="s">
        <v>10</v>
      </c>
      <c r="E126" s="7"/>
      <c r="F126" s="876" t="s">
        <v>11</v>
      </c>
      <c r="G126" s="876"/>
      <c r="H126" s="876"/>
      <c r="I126" s="876"/>
      <c r="J126" s="877" t="s">
        <v>12</v>
      </c>
      <c r="K126" s="877"/>
      <c r="L126" s="877"/>
      <c r="M126" s="877" t="s">
        <v>13</v>
      </c>
      <c r="N126" s="877"/>
      <c r="O126" s="877"/>
      <c r="P126" s="877" t="s">
        <v>14</v>
      </c>
      <c r="Q126" s="877"/>
      <c r="R126" s="877"/>
      <c r="S126" s="877" t="s">
        <v>15</v>
      </c>
      <c r="T126" s="877"/>
      <c r="U126" s="877"/>
      <c r="V126" s="877" t="s">
        <v>16</v>
      </c>
      <c r="W126" s="877"/>
      <c r="X126" s="877"/>
      <c r="Y126" s="877" t="s">
        <v>17</v>
      </c>
      <c r="Z126" s="877"/>
      <c r="AA126" s="877"/>
      <c r="AB126" s="66"/>
    </row>
    <row r="127" spans="2:28" ht="26.85" customHeight="1">
      <c r="B127" s="229" t="s">
        <v>139</v>
      </c>
      <c r="C127" s="229"/>
      <c r="D127" s="229"/>
      <c r="E127" s="229"/>
      <c r="F127" s="212" t="s">
        <v>100</v>
      </c>
      <c r="G127" s="212" t="s">
        <v>101</v>
      </c>
      <c r="H127" s="602" t="s">
        <v>102</v>
      </c>
      <c r="I127" s="212" t="s">
        <v>103</v>
      </c>
      <c r="J127" s="857"/>
      <c r="K127" s="857"/>
      <c r="L127" s="857"/>
      <c r="M127" s="857"/>
      <c r="N127" s="857"/>
      <c r="O127" s="857"/>
      <c r="P127" s="857"/>
      <c r="Q127" s="857"/>
      <c r="R127" s="857"/>
      <c r="S127" s="857"/>
      <c r="T127" s="857"/>
      <c r="U127" s="857"/>
      <c r="V127" s="857"/>
      <c r="W127" s="857"/>
      <c r="X127" s="857"/>
      <c r="Y127" s="857"/>
      <c r="Z127" s="857"/>
      <c r="AA127" s="857"/>
      <c r="AB127" s="66"/>
    </row>
    <row r="128" spans="2:28" ht="26.85" customHeight="1">
      <c r="B128" s="388" t="s">
        <v>109</v>
      </c>
      <c r="C128" s="388"/>
      <c r="D128" s="281" t="s">
        <v>25</v>
      </c>
      <c r="E128" s="281"/>
      <c r="F128" s="608" t="s">
        <v>23</v>
      </c>
      <c r="G128" s="608" t="s">
        <v>23</v>
      </c>
      <c r="H128" s="608" t="s">
        <v>23</v>
      </c>
      <c r="I128" s="265">
        <f>SUM(F128:G128)</f>
        <v>0</v>
      </c>
      <c r="J128" s="829" t="s">
        <v>23</v>
      </c>
      <c r="K128" s="829"/>
      <c r="L128" s="829"/>
      <c r="M128" s="829" t="s">
        <v>23</v>
      </c>
      <c r="N128" s="829"/>
      <c r="O128" s="829"/>
      <c r="P128" s="829" t="s">
        <v>23</v>
      </c>
      <c r="Q128" s="829"/>
      <c r="R128" s="829"/>
      <c r="S128" s="829" t="s">
        <v>23</v>
      </c>
      <c r="T128" s="829"/>
      <c r="U128" s="829"/>
      <c r="V128" s="829" t="s">
        <v>23</v>
      </c>
      <c r="W128" s="829"/>
      <c r="X128" s="829"/>
      <c r="Y128" s="829" t="s">
        <v>23</v>
      </c>
      <c r="Z128" s="829"/>
      <c r="AA128" s="829"/>
      <c r="AB128" s="66"/>
    </row>
    <row r="129" spans="2:29" ht="26.85" customHeight="1">
      <c r="B129" s="388" t="s">
        <v>110</v>
      </c>
      <c r="C129" s="388"/>
      <c r="D129" s="281" t="s">
        <v>25</v>
      </c>
      <c r="E129" s="281"/>
      <c r="F129" s="609" t="s">
        <v>23</v>
      </c>
      <c r="G129" s="265">
        <v>1</v>
      </c>
      <c r="H129" s="608" t="s">
        <v>23</v>
      </c>
      <c r="I129" s="265">
        <f t="shared" ref="I129:I130" si="18">SUM(F129:G129)</f>
        <v>1</v>
      </c>
      <c r="J129" s="829" t="s">
        <v>23</v>
      </c>
      <c r="K129" s="829"/>
      <c r="L129" s="829"/>
      <c r="M129" s="829" t="s">
        <v>23</v>
      </c>
      <c r="N129" s="829"/>
      <c r="O129" s="829"/>
      <c r="P129" s="829" t="s">
        <v>23</v>
      </c>
      <c r="Q129" s="829"/>
      <c r="R129" s="829"/>
      <c r="S129" s="829" t="s">
        <v>23</v>
      </c>
      <c r="T129" s="829"/>
      <c r="U129" s="829"/>
      <c r="V129" s="829" t="s">
        <v>23</v>
      </c>
      <c r="W129" s="829"/>
      <c r="X129" s="829"/>
      <c r="Y129" s="829" t="s">
        <v>23</v>
      </c>
      <c r="Z129" s="829"/>
      <c r="AA129" s="829"/>
      <c r="AB129" s="66"/>
    </row>
    <row r="130" spans="2:29" ht="26.85" customHeight="1">
      <c r="B130" s="388" t="s">
        <v>111</v>
      </c>
      <c r="C130" s="388"/>
      <c r="D130" s="281" t="s">
        <v>25</v>
      </c>
      <c r="E130" s="281"/>
      <c r="F130" s="609">
        <v>1</v>
      </c>
      <c r="G130" s="265">
        <v>1</v>
      </c>
      <c r="H130" s="608" t="s">
        <v>23</v>
      </c>
      <c r="I130" s="265">
        <f t="shared" si="18"/>
        <v>2</v>
      </c>
      <c r="J130" s="829" t="s">
        <v>23</v>
      </c>
      <c r="K130" s="829"/>
      <c r="L130" s="829"/>
      <c r="M130" s="829" t="s">
        <v>23</v>
      </c>
      <c r="N130" s="829"/>
      <c r="O130" s="829"/>
      <c r="P130" s="829" t="s">
        <v>23</v>
      </c>
      <c r="Q130" s="829"/>
      <c r="R130" s="829"/>
      <c r="S130" s="829" t="s">
        <v>23</v>
      </c>
      <c r="T130" s="829"/>
      <c r="U130" s="829"/>
      <c r="V130" s="829" t="s">
        <v>23</v>
      </c>
      <c r="W130" s="829"/>
      <c r="X130" s="829"/>
      <c r="Y130" s="829" t="s">
        <v>23</v>
      </c>
      <c r="Z130" s="829"/>
      <c r="AA130" s="829"/>
      <c r="AB130" s="66"/>
    </row>
    <row r="131" spans="2:29" ht="26.85" customHeight="1">
      <c r="B131" s="388" t="s">
        <v>112</v>
      </c>
      <c r="C131" s="388"/>
      <c r="D131" s="281" t="s">
        <v>25</v>
      </c>
      <c r="E131" s="281"/>
      <c r="F131" s="608" t="s">
        <v>23</v>
      </c>
      <c r="G131" s="608" t="s">
        <v>23</v>
      </c>
      <c r="H131" s="608" t="s">
        <v>23</v>
      </c>
      <c r="I131" s="608" t="s">
        <v>23</v>
      </c>
      <c r="J131" s="829" t="s">
        <v>23</v>
      </c>
      <c r="K131" s="829"/>
      <c r="L131" s="829"/>
      <c r="M131" s="829" t="s">
        <v>23</v>
      </c>
      <c r="N131" s="829"/>
      <c r="O131" s="829"/>
      <c r="P131" s="829" t="s">
        <v>23</v>
      </c>
      <c r="Q131" s="829"/>
      <c r="R131" s="829"/>
      <c r="S131" s="829" t="s">
        <v>23</v>
      </c>
      <c r="T131" s="829"/>
      <c r="U131" s="829"/>
      <c r="V131" s="829" t="s">
        <v>23</v>
      </c>
      <c r="W131" s="829"/>
      <c r="X131" s="829"/>
      <c r="Y131" s="829" t="s">
        <v>23</v>
      </c>
      <c r="Z131" s="829"/>
      <c r="AA131" s="829"/>
      <c r="AB131" s="66"/>
    </row>
    <row r="132" spans="2:29" ht="26.85" customHeight="1">
      <c r="B132" s="388" t="s">
        <v>113</v>
      </c>
      <c r="C132" s="388"/>
      <c r="D132" s="281" t="s">
        <v>25</v>
      </c>
      <c r="E132" s="281"/>
      <c r="F132" s="608" t="s">
        <v>23</v>
      </c>
      <c r="G132" s="608" t="s">
        <v>23</v>
      </c>
      <c r="H132" s="608" t="s">
        <v>23</v>
      </c>
      <c r="I132" s="608" t="s">
        <v>23</v>
      </c>
      <c r="J132" s="829" t="s">
        <v>23</v>
      </c>
      <c r="K132" s="829"/>
      <c r="L132" s="829"/>
      <c r="M132" s="829" t="s">
        <v>23</v>
      </c>
      <c r="N132" s="829"/>
      <c r="O132" s="829"/>
      <c r="P132" s="829" t="s">
        <v>23</v>
      </c>
      <c r="Q132" s="829"/>
      <c r="R132" s="829"/>
      <c r="S132" s="829" t="s">
        <v>23</v>
      </c>
      <c r="T132" s="829"/>
      <c r="U132" s="829"/>
      <c r="V132" s="829" t="s">
        <v>23</v>
      </c>
      <c r="W132" s="829"/>
      <c r="X132" s="829"/>
      <c r="Y132" s="829" t="s">
        <v>23</v>
      </c>
      <c r="Z132" s="829"/>
      <c r="AA132" s="829"/>
      <c r="AB132" s="66"/>
    </row>
    <row r="133" spans="2:29" ht="26.85" customHeight="1">
      <c r="B133" s="388" t="s">
        <v>114</v>
      </c>
      <c r="C133" s="388"/>
      <c r="D133" s="223" t="s">
        <v>25</v>
      </c>
      <c r="E133" s="223"/>
      <c r="F133" s="608" t="s">
        <v>23</v>
      </c>
      <c r="G133" s="608" t="s">
        <v>23</v>
      </c>
      <c r="H133" s="608" t="s">
        <v>23</v>
      </c>
      <c r="I133" s="608" t="s">
        <v>23</v>
      </c>
      <c r="J133" s="829" t="s">
        <v>23</v>
      </c>
      <c r="K133" s="829"/>
      <c r="L133" s="829"/>
      <c r="M133" s="829" t="s">
        <v>23</v>
      </c>
      <c r="N133" s="829"/>
      <c r="O133" s="829"/>
      <c r="P133" s="829" t="s">
        <v>23</v>
      </c>
      <c r="Q133" s="829"/>
      <c r="R133" s="829"/>
      <c r="S133" s="829" t="s">
        <v>23</v>
      </c>
      <c r="T133" s="829"/>
      <c r="U133" s="829"/>
      <c r="V133" s="829" t="s">
        <v>23</v>
      </c>
      <c r="W133" s="829"/>
      <c r="X133" s="829"/>
      <c r="Y133" s="829" t="s">
        <v>23</v>
      </c>
      <c r="Z133" s="829"/>
      <c r="AA133" s="829"/>
      <c r="AB133" s="66"/>
    </row>
    <row r="134" spans="2:29" ht="26.85" customHeight="1">
      <c r="B134" s="388" t="s">
        <v>103</v>
      </c>
      <c r="C134" s="388"/>
      <c r="D134" s="281" t="s">
        <v>25</v>
      </c>
      <c r="E134" s="281"/>
      <c r="F134" s="310">
        <f>SUM(F128:F133)</f>
        <v>1</v>
      </c>
      <c r="G134" s="265">
        <f>SUM(G128:G133)</f>
        <v>2</v>
      </c>
      <c r="H134" s="265">
        <f>SUM(H128:H133)</f>
        <v>0</v>
      </c>
      <c r="I134" s="265">
        <f>SUM(I128:I133)</f>
        <v>3</v>
      </c>
      <c r="J134" s="829" t="s">
        <v>23</v>
      </c>
      <c r="K134" s="829"/>
      <c r="L134" s="829"/>
      <c r="M134" s="829" t="s">
        <v>23</v>
      </c>
      <c r="N134" s="829"/>
      <c r="O134" s="829"/>
      <c r="P134" s="829" t="s">
        <v>23</v>
      </c>
      <c r="Q134" s="829"/>
      <c r="R134" s="829"/>
      <c r="S134" s="829" t="s">
        <v>23</v>
      </c>
      <c r="T134" s="829"/>
      <c r="U134" s="829"/>
      <c r="V134" s="829" t="s">
        <v>23</v>
      </c>
      <c r="W134" s="829"/>
      <c r="X134" s="829"/>
      <c r="Y134" s="829" t="s">
        <v>23</v>
      </c>
      <c r="Z134" s="829"/>
      <c r="AA134" s="829"/>
      <c r="AB134" s="66"/>
    </row>
    <row r="135" spans="2:29" ht="26.85" customHeight="1">
      <c r="B135" s="263" t="s">
        <v>140</v>
      </c>
      <c r="C135" s="263"/>
      <c r="D135" s="281"/>
      <c r="E135" s="281"/>
      <c r="F135" s="310"/>
      <c r="G135" s="265"/>
      <c r="H135" s="265"/>
      <c r="I135" s="265"/>
      <c r="J135" s="829"/>
      <c r="K135" s="829"/>
      <c r="L135" s="829"/>
      <c r="M135" s="829"/>
      <c r="N135" s="829"/>
      <c r="O135" s="829"/>
      <c r="P135" s="829"/>
      <c r="Q135" s="829"/>
      <c r="R135" s="829"/>
      <c r="S135" s="829"/>
      <c r="T135" s="829"/>
      <c r="U135" s="829"/>
      <c r="V135" s="829"/>
      <c r="W135" s="829"/>
      <c r="X135" s="829"/>
      <c r="Y135" s="829"/>
      <c r="Z135" s="829"/>
      <c r="AA135" s="829"/>
      <c r="AB135" s="66"/>
    </row>
    <row r="136" spans="2:29" ht="26.85" customHeight="1">
      <c r="B136" s="388" t="s">
        <v>141</v>
      </c>
      <c r="C136" s="388"/>
      <c r="D136" s="281" t="s">
        <v>25</v>
      </c>
      <c r="E136" s="281"/>
      <c r="F136" s="608" t="s">
        <v>23</v>
      </c>
      <c r="G136" s="608" t="s">
        <v>23</v>
      </c>
      <c r="H136" s="608" t="s">
        <v>23</v>
      </c>
      <c r="I136" s="265">
        <f>SUM(F136:G136)</f>
        <v>0</v>
      </c>
      <c r="J136" s="829" t="s">
        <v>23</v>
      </c>
      <c r="K136" s="829"/>
      <c r="L136" s="829"/>
      <c r="M136" s="829" t="s">
        <v>23</v>
      </c>
      <c r="N136" s="829"/>
      <c r="O136" s="829"/>
      <c r="P136" s="829" t="s">
        <v>23</v>
      </c>
      <c r="Q136" s="829"/>
      <c r="R136" s="829"/>
      <c r="S136" s="829" t="s">
        <v>23</v>
      </c>
      <c r="T136" s="829"/>
      <c r="U136" s="829"/>
      <c r="V136" s="829" t="s">
        <v>23</v>
      </c>
      <c r="W136" s="829"/>
      <c r="X136" s="829"/>
      <c r="Y136" s="829" t="s">
        <v>23</v>
      </c>
      <c r="Z136" s="829"/>
      <c r="AA136" s="829"/>
      <c r="AB136" s="66"/>
    </row>
    <row r="137" spans="2:29" ht="26.85" customHeight="1">
      <c r="B137" s="388" t="s">
        <v>142</v>
      </c>
      <c r="C137" s="388"/>
      <c r="D137" s="281" t="s">
        <v>25</v>
      </c>
      <c r="E137" s="281"/>
      <c r="F137" s="608" t="s">
        <v>23</v>
      </c>
      <c r="G137" s="608" t="s">
        <v>23</v>
      </c>
      <c r="H137" s="608" t="s">
        <v>23</v>
      </c>
      <c r="I137" s="265">
        <f t="shared" ref="I137:I141" si="19">SUM(F137:G137)</f>
        <v>0</v>
      </c>
      <c r="J137" s="829" t="s">
        <v>23</v>
      </c>
      <c r="K137" s="829"/>
      <c r="L137" s="829"/>
      <c r="M137" s="829" t="s">
        <v>23</v>
      </c>
      <c r="N137" s="829"/>
      <c r="O137" s="829"/>
      <c r="P137" s="829" t="s">
        <v>23</v>
      </c>
      <c r="Q137" s="829"/>
      <c r="R137" s="829"/>
      <c r="S137" s="829" t="s">
        <v>23</v>
      </c>
      <c r="T137" s="829"/>
      <c r="U137" s="829"/>
      <c r="V137" s="829" t="s">
        <v>23</v>
      </c>
      <c r="W137" s="829"/>
      <c r="X137" s="829"/>
      <c r="Y137" s="829" t="s">
        <v>23</v>
      </c>
      <c r="Z137" s="829"/>
      <c r="AA137" s="829"/>
      <c r="AB137" s="66"/>
    </row>
    <row r="138" spans="2:29" ht="26.85" customHeight="1">
      <c r="B138" s="388" t="s">
        <v>143</v>
      </c>
      <c r="C138" s="388"/>
      <c r="D138" s="281" t="s">
        <v>25</v>
      </c>
      <c r="E138" s="281"/>
      <c r="F138" s="608" t="s">
        <v>23</v>
      </c>
      <c r="G138" s="265">
        <v>1</v>
      </c>
      <c r="H138" s="608" t="s">
        <v>23</v>
      </c>
      <c r="I138" s="265">
        <f t="shared" si="19"/>
        <v>1</v>
      </c>
      <c r="J138" s="829" t="s">
        <v>23</v>
      </c>
      <c r="K138" s="829"/>
      <c r="L138" s="829"/>
      <c r="M138" s="829" t="s">
        <v>23</v>
      </c>
      <c r="N138" s="829"/>
      <c r="O138" s="829"/>
      <c r="P138" s="829" t="s">
        <v>23</v>
      </c>
      <c r="Q138" s="829"/>
      <c r="R138" s="829"/>
      <c r="S138" s="829" t="s">
        <v>23</v>
      </c>
      <c r="T138" s="829"/>
      <c r="U138" s="829"/>
      <c r="V138" s="829" t="s">
        <v>23</v>
      </c>
      <c r="W138" s="829"/>
      <c r="X138" s="829"/>
      <c r="Y138" s="829" t="s">
        <v>23</v>
      </c>
      <c r="Z138" s="829"/>
      <c r="AA138" s="829"/>
      <c r="AB138" s="66"/>
    </row>
    <row r="139" spans="2:29" ht="26.85" customHeight="1">
      <c r="B139" s="388" t="s">
        <v>144</v>
      </c>
      <c r="C139" s="388"/>
      <c r="D139" s="281" t="s">
        <v>25</v>
      </c>
      <c r="E139" s="281"/>
      <c r="F139" s="609">
        <v>1</v>
      </c>
      <c r="G139" s="609">
        <v>1</v>
      </c>
      <c r="H139" s="608" t="s">
        <v>23</v>
      </c>
      <c r="I139" s="265">
        <f t="shared" si="19"/>
        <v>2</v>
      </c>
      <c r="J139" s="829" t="s">
        <v>23</v>
      </c>
      <c r="K139" s="829"/>
      <c r="L139" s="829"/>
      <c r="M139" s="829" t="s">
        <v>23</v>
      </c>
      <c r="N139" s="829"/>
      <c r="O139" s="829"/>
      <c r="P139" s="829" t="s">
        <v>23</v>
      </c>
      <c r="Q139" s="829"/>
      <c r="R139" s="829"/>
      <c r="S139" s="829" t="s">
        <v>23</v>
      </c>
      <c r="T139" s="829"/>
      <c r="U139" s="829"/>
      <c r="V139" s="829" t="s">
        <v>23</v>
      </c>
      <c r="W139" s="829"/>
      <c r="X139" s="829"/>
      <c r="Y139" s="829" t="s">
        <v>23</v>
      </c>
      <c r="Z139" s="829"/>
      <c r="AA139" s="829"/>
      <c r="AB139" s="66"/>
    </row>
    <row r="140" spans="2:29" ht="26.85" customHeight="1">
      <c r="B140" s="388" t="s">
        <v>145</v>
      </c>
      <c r="C140" s="388"/>
      <c r="D140" s="281" t="s">
        <v>25</v>
      </c>
      <c r="E140" s="281"/>
      <c r="F140" s="608" t="s">
        <v>23</v>
      </c>
      <c r="G140" s="608" t="s">
        <v>23</v>
      </c>
      <c r="H140" s="608" t="s">
        <v>23</v>
      </c>
      <c r="I140" s="265">
        <f t="shared" si="19"/>
        <v>0</v>
      </c>
      <c r="J140" s="829" t="s">
        <v>23</v>
      </c>
      <c r="K140" s="829"/>
      <c r="L140" s="829"/>
      <c r="M140" s="829" t="s">
        <v>23</v>
      </c>
      <c r="N140" s="829"/>
      <c r="O140" s="829"/>
      <c r="P140" s="829" t="s">
        <v>23</v>
      </c>
      <c r="Q140" s="829"/>
      <c r="R140" s="829"/>
      <c r="S140" s="829" t="s">
        <v>23</v>
      </c>
      <c r="T140" s="829"/>
      <c r="U140" s="829"/>
      <c r="V140" s="829" t="s">
        <v>23</v>
      </c>
      <c r="W140" s="829"/>
      <c r="X140" s="829"/>
      <c r="Y140" s="829" t="s">
        <v>23</v>
      </c>
      <c r="Z140" s="829"/>
      <c r="AA140" s="829"/>
      <c r="AB140" s="66"/>
    </row>
    <row r="141" spans="2:29" ht="26.85" customHeight="1">
      <c r="B141" s="388" t="s">
        <v>146</v>
      </c>
      <c r="C141" s="388"/>
      <c r="D141" s="281" t="s">
        <v>25</v>
      </c>
      <c r="E141" s="281"/>
      <c r="F141" s="608" t="s">
        <v>23</v>
      </c>
      <c r="G141" s="608" t="s">
        <v>23</v>
      </c>
      <c r="H141" s="608" t="s">
        <v>23</v>
      </c>
      <c r="I141" s="265">
        <f t="shared" si="19"/>
        <v>0</v>
      </c>
      <c r="J141" s="829" t="s">
        <v>23</v>
      </c>
      <c r="K141" s="829"/>
      <c r="L141" s="829"/>
      <c r="M141" s="829" t="s">
        <v>23</v>
      </c>
      <c r="N141" s="829"/>
      <c r="O141" s="829"/>
      <c r="P141" s="829" t="s">
        <v>23</v>
      </c>
      <c r="Q141" s="829"/>
      <c r="R141" s="829"/>
      <c r="S141" s="829" t="s">
        <v>23</v>
      </c>
      <c r="T141" s="829"/>
      <c r="U141" s="829"/>
      <c r="V141" s="829" t="s">
        <v>23</v>
      </c>
      <c r="W141" s="829"/>
      <c r="X141" s="829"/>
      <c r="Y141" s="829" t="s">
        <v>23</v>
      </c>
      <c r="Z141" s="829"/>
      <c r="AA141" s="829"/>
      <c r="AB141" s="66"/>
    </row>
    <row r="142" spans="2:29" ht="26.85" customHeight="1">
      <c r="B142" s="648" t="s">
        <v>103</v>
      </c>
      <c r="C142" s="388"/>
      <c r="D142" s="281" t="s">
        <v>25</v>
      </c>
      <c r="E142" s="281"/>
      <c r="F142" s="310">
        <f>SUM(F136:F141)</f>
        <v>1</v>
      </c>
      <c r="G142" s="265">
        <f>SUM(G136:G141)</f>
        <v>2</v>
      </c>
      <c r="H142" s="265">
        <f>SUM(H136:H141)</f>
        <v>0</v>
      </c>
      <c r="I142" s="265">
        <f>SUM(I136:I141)</f>
        <v>3</v>
      </c>
      <c r="J142" s="829" t="s">
        <v>23</v>
      </c>
      <c r="K142" s="829"/>
      <c r="L142" s="829"/>
      <c r="M142" s="829" t="s">
        <v>23</v>
      </c>
      <c r="N142" s="829"/>
      <c r="O142" s="829"/>
      <c r="P142" s="829" t="s">
        <v>23</v>
      </c>
      <c r="Q142" s="829"/>
      <c r="R142" s="829"/>
      <c r="S142" s="829" t="s">
        <v>23</v>
      </c>
      <c r="T142" s="829"/>
      <c r="U142" s="829"/>
      <c r="V142" s="829" t="s">
        <v>23</v>
      </c>
      <c r="W142" s="829"/>
      <c r="X142" s="829"/>
      <c r="Y142" s="829" t="s">
        <v>23</v>
      </c>
      <c r="Z142" s="829"/>
      <c r="AA142" s="829"/>
      <c r="AB142" s="66"/>
    </row>
    <row r="143" spans="2:29" ht="26.85" customHeight="1">
      <c r="B143" s="586" t="s">
        <v>149</v>
      </c>
      <c r="C143" s="587"/>
      <c r="D143" s="587"/>
      <c r="E143" s="587"/>
      <c r="F143" s="614"/>
      <c r="G143" s="614"/>
      <c r="H143" s="614"/>
      <c r="I143" s="614"/>
      <c r="J143" s="615"/>
      <c r="K143" s="615"/>
      <c r="L143" s="615"/>
      <c r="M143" s="300"/>
      <c r="N143" s="300"/>
      <c r="O143" s="300"/>
      <c r="P143" s="616"/>
      <c r="Q143" s="616"/>
      <c r="R143" s="616"/>
      <c r="S143" s="616"/>
      <c r="T143" s="616"/>
      <c r="U143" s="616"/>
      <c r="V143" s="616"/>
      <c r="W143" s="616"/>
      <c r="X143" s="616"/>
      <c r="Y143" s="616"/>
      <c r="Z143" s="616"/>
      <c r="AA143" s="616"/>
      <c r="AB143" s="617"/>
      <c r="AC143" s="618"/>
    </row>
    <row r="144" spans="2:29" ht="50.1" customHeight="1">
      <c r="B144" s="612"/>
      <c r="C144" s="10"/>
      <c r="D144" s="10"/>
      <c r="E144" s="10"/>
      <c r="F144" s="537"/>
      <c r="G144" s="537"/>
      <c r="H144" s="537"/>
      <c r="I144" s="537"/>
      <c r="J144" s="538"/>
      <c r="K144" s="538"/>
      <c r="L144" s="538"/>
      <c r="M144" s="374"/>
      <c r="N144" s="374"/>
      <c r="O144" s="374"/>
      <c r="P144" s="613"/>
      <c r="Q144" s="613"/>
      <c r="R144" s="613"/>
      <c r="S144" s="613"/>
      <c r="T144" s="613"/>
      <c r="U144" s="613"/>
      <c r="V144" s="613"/>
      <c r="W144" s="613"/>
      <c r="X144" s="613"/>
      <c r="Y144" s="613"/>
      <c r="Z144" s="613"/>
      <c r="AA144" s="613"/>
      <c r="AB144" s="66"/>
    </row>
    <row r="145" spans="2:28" ht="26.85" customHeight="1">
      <c r="B145" s="6" t="s">
        <v>150</v>
      </c>
      <c r="C145" s="6"/>
      <c r="D145" s="7" t="s">
        <v>10</v>
      </c>
      <c r="E145" s="7"/>
      <c r="F145" s="876" t="s">
        <v>11</v>
      </c>
      <c r="G145" s="876"/>
      <c r="H145" s="876"/>
      <c r="I145" s="876"/>
      <c r="J145" s="877" t="s">
        <v>12</v>
      </c>
      <c r="K145" s="877"/>
      <c r="L145" s="877"/>
      <c r="M145" s="877" t="s">
        <v>13</v>
      </c>
      <c r="N145" s="877"/>
      <c r="O145" s="877"/>
      <c r="P145" s="877" t="s">
        <v>14</v>
      </c>
      <c r="Q145" s="877"/>
      <c r="R145" s="877"/>
      <c r="S145" s="877" t="s">
        <v>15</v>
      </c>
      <c r="T145" s="877"/>
      <c r="U145" s="877"/>
      <c r="V145" s="877" t="s">
        <v>16</v>
      </c>
      <c r="W145" s="877"/>
      <c r="X145" s="877"/>
      <c r="Y145" s="877" t="s">
        <v>17</v>
      </c>
      <c r="Z145" s="877"/>
      <c r="AA145" s="877"/>
      <c r="AB145" s="66"/>
    </row>
    <row r="146" spans="2:28" ht="26.85" customHeight="1">
      <c r="B146" s="229"/>
      <c r="C146" s="229"/>
      <c r="D146" s="210"/>
      <c r="E146" s="210"/>
      <c r="F146" s="212" t="s">
        <v>100</v>
      </c>
      <c r="G146" s="212" t="s">
        <v>101</v>
      </c>
      <c r="H146" s="602" t="s">
        <v>102</v>
      </c>
      <c r="I146" s="212" t="s">
        <v>103</v>
      </c>
      <c r="J146" s="213" t="s">
        <v>100</v>
      </c>
      <c r="K146" s="213" t="s">
        <v>101</v>
      </c>
      <c r="L146" s="213" t="s">
        <v>103</v>
      </c>
      <c r="M146" s="213" t="s">
        <v>100</v>
      </c>
      <c r="N146" s="213" t="s">
        <v>101</v>
      </c>
      <c r="O146" s="213" t="s">
        <v>103</v>
      </c>
      <c r="P146" s="213" t="s">
        <v>100</v>
      </c>
      <c r="Q146" s="213" t="s">
        <v>101</v>
      </c>
      <c r="R146" s="213" t="s">
        <v>103</v>
      </c>
      <c r="S146" s="213" t="s">
        <v>100</v>
      </c>
      <c r="T146" s="213" t="s">
        <v>101</v>
      </c>
      <c r="U146" s="213" t="s">
        <v>103</v>
      </c>
      <c r="V146" s="213" t="s">
        <v>100</v>
      </c>
      <c r="W146" s="213" t="s">
        <v>101</v>
      </c>
      <c r="X146" s="213" t="s">
        <v>103</v>
      </c>
      <c r="Y146" s="213" t="s">
        <v>100</v>
      </c>
      <c r="Z146" s="213" t="s">
        <v>101</v>
      </c>
      <c r="AA146" s="213" t="s">
        <v>103</v>
      </c>
      <c r="AB146" s="59"/>
    </row>
    <row r="147" spans="2:28" ht="26.85" customHeight="1">
      <c r="B147" s="223" t="s">
        <v>151</v>
      </c>
      <c r="C147" s="223"/>
      <c r="D147" s="223" t="s">
        <v>25</v>
      </c>
      <c r="E147" s="223"/>
      <c r="F147" s="609">
        <v>32</v>
      </c>
      <c r="G147" s="609">
        <v>37</v>
      </c>
      <c r="H147" s="608" t="s">
        <v>23</v>
      </c>
      <c r="I147" s="265">
        <f t="shared" ref="I147:I151" si="20">SUM(F147:G147)</f>
        <v>69</v>
      </c>
      <c r="J147" s="415" t="s">
        <v>23</v>
      </c>
      <c r="K147" s="415" t="s">
        <v>23</v>
      </c>
      <c r="L147" s="415" t="s">
        <v>23</v>
      </c>
      <c r="M147" s="415" t="s">
        <v>23</v>
      </c>
      <c r="N147" s="415" t="s">
        <v>23</v>
      </c>
      <c r="O147" s="415" t="s">
        <v>23</v>
      </c>
      <c r="P147" s="415" t="s">
        <v>23</v>
      </c>
      <c r="Q147" s="415" t="s">
        <v>23</v>
      </c>
      <c r="R147" s="415" t="s">
        <v>23</v>
      </c>
      <c r="S147" s="415" t="s">
        <v>23</v>
      </c>
      <c r="T147" s="415" t="s">
        <v>23</v>
      </c>
      <c r="U147" s="415" t="s">
        <v>23</v>
      </c>
      <c r="V147" s="415" t="s">
        <v>23</v>
      </c>
      <c r="W147" s="415" t="s">
        <v>23</v>
      </c>
      <c r="X147" s="415" t="s">
        <v>23</v>
      </c>
      <c r="Y147" s="415" t="s">
        <v>23</v>
      </c>
      <c r="Z147" s="415" t="s">
        <v>23</v>
      </c>
      <c r="AA147" s="415" t="s">
        <v>23</v>
      </c>
    </row>
    <row r="148" spans="2:28" ht="26.85" customHeight="1">
      <c r="B148" s="223" t="s">
        <v>152</v>
      </c>
      <c r="C148" s="223"/>
      <c r="D148" s="223" t="s">
        <v>25</v>
      </c>
      <c r="E148" s="223"/>
      <c r="F148" s="609">
        <v>3</v>
      </c>
      <c r="G148" s="609">
        <v>2</v>
      </c>
      <c r="H148" s="608" t="s">
        <v>23</v>
      </c>
      <c r="I148" s="265">
        <f t="shared" si="20"/>
        <v>5</v>
      </c>
      <c r="J148" s="416">
        <v>3</v>
      </c>
      <c r="K148" s="416">
        <v>4</v>
      </c>
      <c r="L148" s="416">
        <f>SUM(J148:K148)</f>
        <v>7</v>
      </c>
      <c r="M148" s="221">
        <v>2</v>
      </c>
      <c r="N148" s="221">
        <v>11</v>
      </c>
      <c r="O148" s="221">
        <v>13</v>
      </c>
      <c r="P148" s="417">
        <v>3</v>
      </c>
      <c r="Q148" s="417">
        <v>8</v>
      </c>
      <c r="R148" s="417">
        <f>SUM(P148:Q148)</f>
        <v>11</v>
      </c>
      <c r="S148" s="417">
        <v>2</v>
      </c>
      <c r="T148" s="417">
        <v>2</v>
      </c>
      <c r="U148" s="417">
        <f>SUM(S148:T148)</f>
        <v>4</v>
      </c>
      <c r="V148" s="417">
        <v>4</v>
      </c>
      <c r="W148" s="417">
        <v>1</v>
      </c>
      <c r="X148" s="417">
        <f>SUM(V148:W148)</f>
        <v>5</v>
      </c>
      <c r="Y148" s="417">
        <v>2</v>
      </c>
      <c r="Z148" s="417">
        <v>4</v>
      </c>
      <c r="AA148" s="417">
        <f>SUM(Y148:Z148)</f>
        <v>6</v>
      </c>
      <c r="AB148" s="66"/>
    </row>
    <row r="149" spans="2:28" ht="26.85" customHeight="1">
      <c r="B149" s="223" t="s">
        <v>153</v>
      </c>
      <c r="C149" s="223"/>
      <c r="D149" s="223" t="s">
        <v>25</v>
      </c>
      <c r="E149" s="223"/>
      <c r="F149" s="609">
        <v>3</v>
      </c>
      <c r="G149" s="609">
        <v>2</v>
      </c>
      <c r="H149" s="608" t="s">
        <v>23</v>
      </c>
      <c r="I149" s="265">
        <f t="shared" si="20"/>
        <v>5</v>
      </c>
      <c r="J149" s="415" t="s">
        <v>23</v>
      </c>
      <c r="K149" s="415" t="s">
        <v>23</v>
      </c>
      <c r="L149" s="415" t="s">
        <v>23</v>
      </c>
      <c r="M149" s="415" t="s">
        <v>23</v>
      </c>
      <c r="N149" s="415" t="s">
        <v>23</v>
      </c>
      <c r="O149" s="415" t="s">
        <v>23</v>
      </c>
      <c r="P149" s="415" t="s">
        <v>23</v>
      </c>
      <c r="Q149" s="415" t="s">
        <v>23</v>
      </c>
      <c r="R149" s="415" t="s">
        <v>23</v>
      </c>
      <c r="S149" s="415" t="s">
        <v>23</v>
      </c>
      <c r="T149" s="415" t="s">
        <v>23</v>
      </c>
      <c r="U149" s="415" t="s">
        <v>23</v>
      </c>
      <c r="V149" s="415" t="s">
        <v>23</v>
      </c>
      <c r="W149" s="415" t="s">
        <v>23</v>
      </c>
      <c r="X149" s="415" t="s">
        <v>23</v>
      </c>
      <c r="Y149" s="415" t="s">
        <v>23</v>
      </c>
      <c r="Z149" s="415" t="s">
        <v>23</v>
      </c>
      <c r="AA149" s="415" t="s">
        <v>23</v>
      </c>
      <c r="AB149" s="66"/>
    </row>
    <row r="150" spans="2:28" ht="26.85" customHeight="1">
      <c r="B150" s="223" t="s">
        <v>154</v>
      </c>
      <c r="C150" s="223"/>
      <c r="D150" s="223" t="s">
        <v>31</v>
      </c>
      <c r="E150" s="223"/>
      <c r="F150" s="610">
        <v>1</v>
      </c>
      <c r="G150" s="610">
        <v>0.5</v>
      </c>
      <c r="H150" s="608" t="s">
        <v>23</v>
      </c>
      <c r="I150" s="611">
        <v>0.71399999999999997</v>
      </c>
      <c r="J150" s="415" t="s">
        <v>23</v>
      </c>
      <c r="K150" s="415" t="s">
        <v>23</v>
      </c>
      <c r="L150" s="415" t="s">
        <v>23</v>
      </c>
      <c r="M150" s="415" t="s">
        <v>23</v>
      </c>
      <c r="N150" s="415" t="s">
        <v>23</v>
      </c>
      <c r="O150" s="415" t="s">
        <v>23</v>
      </c>
      <c r="P150" s="415" t="s">
        <v>23</v>
      </c>
      <c r="Q150" s="415" t="s">
        <v>23</v>
      </c>
      <c r="R150" s="415" t="s">
        <v>23</v>
      </c>
      <c r="S150" s="415" t="s">
        <v>23</v>
      </c>
      <c r="T150" s="415" t="s">
        <v>23</v>
      </c>
      <c r="U150" s="415" t="s">
        <v>23</v>
      </c>
      <c r="V150" s="415" t="s">
        <v>23</v>
      </c>
      <c r="W150" s="415" t="s">
        <v>23</v>
      </c>
      <c r="X150" s="415" t="s">
        <v>23</v>
      </c>
      <c r="Y150" s="415" t="s">
        <v>23</v>
      </c>
      <c r="Z150" s="415" t="s">
        <v>23</v>
      </c>
      <c r="AA150" s="415" t="s">
        <v>23</v>
      </c>
      <c r="AB150" s="66"/>
    </row>
    <row r="151" spans="2:28" ht="39.95" customHeight="1">
      <c r="B151" s="281" t="s">
        <v>155</v>
      </c>
      <c r="C151" s="223"/>
      <c r="D151" s="223" t="s">
        <v>25</v>
      </c>
      <c r="E151" s="223"/>
      <c r="F151" s="609">
        <v>3</v>
      </c>
      <c r="G151" s="609">
        <v>2</v>
      </c>
      <c r="H151" s="608" t="s">
        <v>23</v>
      </c>
      <c r="I151" s="265">
        <f t="shared" si="20"/>
        <v>5</v>
      </c>
      <c r="J151" s="415" t="s">
        <v>23</v>
      </c>
      <c r="K151" s="415" t="s">
        <v>23</v>
      </c>
      <c r="L151" s="415" t="s">
        <v>23</v>
      </c>
      <c r="M151" s="415" t="s">
        <v>23</v>
      </c>
      <c r="N151" s="415" t="s">
        <v>23</v>
      </c>
      <c r="O151" s="415" t="s">
        <v>23</v>
      </c>
      <c r="P151" s="415" t="s">
        <v>23</v>
      </c>
      <c r="Q151" s="415" t="s">
        <v>23</v>
      </c>
      <c r="R151" s="415" t="s">
        <v>23</v>
      </c>
      <c r="S151" s="415" t="s">
        <v>23</v>
      </c>
      <c r="T151" s="415" t="s">
        <v>23</v>
      </c>
      <c r="U151" s="415" t="s">
        <v>23</v>
      </c>
      <c r="V151" s="415" t="s">
        <v>23</v>
      </c>
      <c r="W151" s="415" t="s">
        <v>23</v>
      </c>
      <c r="X151" s="415" t="s">
        <v>23</v>
      </c>
      <c r="Y151" s="415" t="s">
        <v>23</v>
      </c>
      <c r="Z151" s="415" t="s">
        <v>23</v>
      </c>
      <c r="AA151" s="415" t="s">
        <v>23</v>
      </c>
      <c r="AB151" s="51"/>
    </row>
    <row r="152" spans="2:28" ht="50.1" customHeight="1">
      <c r="B152" s="218"/>
      <c r="C152" s="218"/>
      <c r="D152" s="210"/>
      <c r="E152" s="210"/>
      <c r="F152" s="296"/>
      <c r="G152" s="296"/>
      <c r="H152" s="296"/>
      <c r="I152" s="296"/>
      <c r="J152" s="215"/>
      <c r="K152" s="215"/>
      <c r="L152" s="215"/>
      <c r="M152" s="215"/>
      <c r="N152" s="215"/>
      <c r="O152" s="215"/>
      <c r="P152" s="215"/>
      <c r="Q152" s="239"/>
      <c r="R152" s="239"/>
      <c r="S152" s="239"/>
      <c r="T152" s="239"/>
      <c r="U152" s="239"/>
      <c r="V152" s="239"/>
      <c r="W152" s="239"/>
      <c r="X152" s="239"/>
      <c r="Y152" s="239"/>
      <c r="Z152" s="215"/>
      <c r="AA152" s="215"/>
      <c r="AB152" s="51"/>
    </row>
    <row r="153" spans="2:28" ht="26.85" customHeight="1">
      <c r="B153" s="6" t="s">
        <v>156</v>
      </c>
      <c r="C153" s="6"/>
      <c r="D153" s="7" t="s">
        <v>10</v>
      </c>
      <c r="E153" s="7"/>
      <c r="F153" s="876" t="s">
        <v>11</v>
      </c>
      <c r="G153" s="876"/>
      <c r="H153" s="876"/>
      <c r="I153" s="876"/>
      <c r="J153" s="877" t="s">
        <v>12</v>
      </c>
      <c r="K153" s="877"/>
      <c r="L153" s="877"/>
      <c r="M153" s="877" t="s">
        <v>13</v>
      </c>
      <c r="N153" s="877"/>
      <c r="O153" s="877"/>
      <c r="P153" s="877" t="s">
        <v>14</v>
      </c>
      <c r="Q153" s="877"/>
      <c r="R153" s="877"/>
      <c r="S153" s="877" t="s">
        <v>15</v>
      </c>
      <c r="T153" s="877"/>
      <c r="U153" s="877"/>
      <c r="V153" s="877" t="s">
        <v>16</v>
      </c>
      <c r="W153" s="877"/>
      <c r="X153" s="877"/>
      <c r="Y153" s="877" t="s">
        <v>17</v>
      </c>
      <c r="Z153" s="877"/>
      <c r="AA153" s="877"/>
      <c r="AB153" s="51"/>
    </row>
    <row r="154" spans="2:28" ht="26.85" customHeight="1">
      <c r="B154" s="210" t="s">
        <v>141</v>
      </c>
      <c r="C154" s="210"/>
      <c r="D154" s="327" t="s">
        <v>31</v>
      </c>
      <c r="E154" s="327"/>
      <c r="F154" s="847">
        <v>0</v>
      </c>
      <c r="G154" s="847"/>
      <c r="H154" s="847"/>
      <c r="I154" s="847"/>
      <c r="J154" s="866">
        <v>0</v>
      </c>
      <c r="K154" s="866"/>
      <c r="L154" s="866"/>
      <c r="M154" s="866">
        <v>0</v>
      </c>
      <c r="N154" s="866"/>
      <c r="O154" s="866"/>
      <c r="P154" s="865">
        <v>8.3000000000000001E-3</v>
      </c>
      <c r="Q154" s="865"/>
      <c r="R154" s="865"/>
      <c r="S154" s="865">
        <v>7.7999999999999996E-3</v>
      </c>
      <c r="T154" s="865"/>
      <c r="U154" s="865"/>
      <c r="V154" s="865">
        <v>7.1000000000000004E-3</v>
      </c>
      <c r="W154" s="865"/>
      <c r="X154" s="865"/>
      <c r="Y154" s="865">
        <v>1.0800000000000001E-2</v>
      </c>
      <c r="Z154" s="865"/>
      <c r="AA154" s="865"/>
      <c r="AB154" s="51"/>
    </row>
    <row r="155" spans="2:28" ht="26.85" customHeight="1">
      <c r="B155" s="210" t="s">
        <v>142</v>
      </c>
      <c r="C155" s="210"/>
      <c r="D155" s="327" t="s">
        <v>31</v>
      </c>
      <c r="E155" s="327"/>
      <c r="F155" s="835">
        <v>0.15279999999999999</v>
      </c>
      <c r="G155" s="835"/>
      <c r="H155" s="835"/>
      <c r="I155" s="835"/>
      <c r="J155" s="867">
        <v>0.15</v>
      </c>
      <c r="K155" s="867"/>
      <c r="L155" s="867"/>
      <c r="M155" s="860">
        <v>0.12</v>
      </c>
      <c r="N155" s="860"/>
      <c r="O155" s="860"/>
      <c r="P155" s="861">
        <v>0.124</v>
      </c>
      <c r="Q155" s="861"/>
      <c r="R155" s="861"/>
      <c r="S155" s="861">
        <v>0.1216</v>
      </c>
      <c r="T155" s="861"/>
      <c r="U155" s="861"/>
      <c r="V155" s="861">
        <v>9.2499999999999999E-2</v>
      </c>
      <c r="W155" s="861"/>
      <c r="X155" s="861"/>
      <c r="Y155" s="864">
        <v>0.1079</v>
      </c>
      <c r="Z155" s="864"/>
      <c r="AA155" s="864"/>
      <c r="AB155" s="51"/>
    </row>
    <row r="156" spans="2:28" ht="26.85" customHeight="1">
      <c r="B156" s="210" t="s">
        <v>143</v>
      </c>
      <c r="C156" s="210"/>
      <c r="D156" s="327" t="s">
        <v>31</v>
      </c>
      <c r="E156" s="327"/>
      <c r="F156" s="835">
        <v>0.48609999999999998</v>
      </c>
      <c r="G156" s="835"/>
      <c r="H156" s="835"/>
      <c r="I156" s="835"/>
      <c r="J156" s="867">
        <v>0.51</v>
      </c>
      <c r="K156" s="867"/>
      <c r="L156" s="867"/>
      <c r="M156" s="860">
        <v>0.35</v>
      </c>
      <c r="N156" s="860"/>
      <c r="O156" s="860"/>
      <c r="P156" s="861">
        <v>0.34710000000000002</v>
      </c>
      <c r="Q156" s="861"/>
      <c r="R156" s="861"/>
      <c r="S156" s="861">
        <v>0.3569</v>
      </c>
      <c r="T156" s="861"/>
      <c r="U156" s="861"/>
      <c r="V156" s="861">
        <v>0.3488</v>
      </c>
      <c r="W156" s="861"/>
      <c r="X156" s="861"/>
      <c r="Y156" s="864">
        <v>0.34889999999999999</v>
      </c>
      <c r="Z156" s="864"/>
      <c r="AA156" s="864"/>
      <c r="AB156" s="51"/>
    </row>
    <row r="157" spans="2:28" ht="26.85" customHeight="1">
      <c r="B157" s="210" t="s">
        <v>144</v>
      </c>
      <c r="C157" s="210"/>
      <c r="D157" s="327" t="s">
        <v>31</v>
      </c>
      <c r="E157" s="327"/>
      <c r="F157" s="835">
        <v>0.26390000000000002</v>
      </c>
      <c r="G157" s="835"/>
      <c r="H157" s="835"/>
      <c r="I157" s="835"/>
      <c r="J157" s="867">
        <v>0.25</v>
      </c>
      <c r="K157" s="867"/>
      <c r="L157" s="867"/>
      <c r="M157" s="860">
        <v>0.36</v>
      </c>
      <c r="N157" s="860"/>
      <c r="O157" s="860"/>
      <c r="P157" s="861">
        <v>0.34710000000000002</v>
      </c>
      <c r="Q157" s="861"/>
      <c r="R157" s="861"/>
      <c r="S157" s="861">
        <v>0.35289999999999999</v>
      </c>
      <c r="T157" s="861"/>
      <c r="U157" s="861"/>
      <c r="V157" s="861">
        <v>0.36299999999999999</v>
      </c>
      <c r="W157" s="861"/>
      <c r="X157" s="861"/>
      <c r="Y157" s="864">
        <v>0.35610000000000003</v>
      </c>
      <c r="Z157" s="864"/>
      <c r="AA157" s="864"/>
      <c r="AB157" s="51"/>
    </row>
    <row r="158" spans="2:28" ht="26.85" customHeight="1">
      <c r="B158" s="210" t="s">
        <v>145</v>
      </c>
      <c r="C158" s="210"/>
      <c r="D158" s="327" t="s">
        <v>31</v>
      </c>
      <c r="E158" s="327"/>
      <c r="F158" s="835">
        <v>9.7199999999999995E-2</v>
      </c>
      <c r="G158" s="835"/>
      <c r="H158" s="835"/>
      <c r="I158" s="835"/>
      <c r="J158" s="867">
        <v>0.09</v>
      </c>
      <c r="K158" s="867"/>
      <c r="L158" s="867"/>
      <c r="M158" s="860">
        <v>0.16</v>
      </c>
      <c r="N158" s="860"/>
      <c r="O158" s="860"/>
      <c r="P158" s="861">
        <v>0.15290000000000001</v>
      </c>
      <c r="Q158" s="861"/>
      <c r="R158" s="861"/>
      <c r="S158" s="861">
        <v>0.14510000000000001</v>
      </c>
      <c r="T158" s="861"/>
      <c r="U158" s="861"/>
      <c r="V158" s="861">
        <v>0.1673</v>
      </c>
      <c r="W158" s="861"/>
      <c r="X158" s="861"/>
      <c r="Y158" s="864">
        <v>0.16550000000000001</v>
      </c>
      <c r="Z158" s="864"/>
      <c r="AA158" s="864"/>
      <c r="AB158" s="51"/>
    </row>
    <row r="159" spans="2:28" ht="26.85" customHeight="1">
      <c r="B159" s="210" t="s">
        <v>146</v>
      </c>
      <c r="C159" s="210"/>
      <c r="D159" s="327" t="s">
        <v>31</v>
      </c>
      <c r="E159" s="327"/>
      <c r="F159" s="847">
        <v>0</v>
      </c>
      <c r="G159" s="847"/>
      <c r="H159" s="847"/>
      <c r="I159" s="847"/>
      <c r="J159" s="867">
        <v>0</v>
      </c>
      <c r="K159" s="867"/>
      <c r="L159" s="867"/>
      <c r="M159" s="860">
        <v>0.01</v>
      </c>
      <c r="N159" s="860"/>
      <c r="O159" s="860"/>
      <c r="P159" s="861">
        <v>2.07E-2</v>
      </c>
      <c r="Q159" s="861"/>
      <c r="R159" s="861"/>
      <c r="S159" s="861">
        <v>1.5699999999999999E-2</v>
      </c>
      <c r="T159" s="861"/>
      <c r="U159" s="861"/>
      <c r="V159" s="861">
        <v>2.1399999999999999E-2</v>
      </c>
      <c r="W159" s="861"/>
      <c r="X159" s="861"/>
      <c r="Y159" s="864">
        <v>1.0800000000000001E-2</v>
      </c>
      <c r="Z159" s="864"/>
      <c r="AA159" s="864"/>
      <c r="AB159" s="51"/>
    </row>
    <row r="160" spans="2:28" ht="50.1" customHeight="1">
      <c r="B160" s="218"/>
      <c r="C160" s="218"/>
      <c r="D160" s="210"/>
      <c r="E160" s="210"/>
      <c r="F160" s="567"/>
      <c r="G160" s="567"/>
      <c r="H160" s="567"/>
      <c r="I160" s="567"/>
      <c r="J160" s="215"/>
      <c r="K160" s="215"/>
      <c r="L160" s="215"/>
      <c r="M160" s="215"/>
      <c r="N160" s="215"/>
      <c r="O160" s="215"/>
      <c r="P160" s="215"/>
      <c r="Q160" s="239"/>
      <c r="R160" s="239"/>
      <c r="S160" s="239"/>
      <c r="T160" s="239"/>
      <c r="U160" s="239"/>
      <c r="V160" s="239"/>
      <c r="W160" s="239"/>
      <c r="X160" s="239"/>
      <c r="Y160" s="239"/>
      <c r="Z160" s="215"/>
      <c r="AA160" s="215"/>
      <c r="AB160" s="51"/>
    </row>
    <row r="161" spans="2:28" ht="26.85" customHeight="1">
      <c r="B161" s="6" t="s">
        <v>157</v>
      </c>
      <c r="C161" s="6"/>
      <c r="D161" s="7" t="s">
        <v>10</v>
      </c>
      <c r="E161" s="7"/>
      <c r="F161" s="882" t="s">
        <v>11</v>
      </c>
      <c r="G161" s="882"/>
      <c r="H161" s="882"/>
      <c r="I161" s="882"/>
      <c r="J161" s="877" t="s">
        <v>12</v>
      </c>
      <c r="K161" s="877"/>
      <c r="L161" s="877"/>
      <c r="M161" s="877" t="s">
        <v>13</v>
      </c>
      <c r="N161" s="877"/>
      <c r="O161" s="877"/>
      <c r="P161" s="877" t="s">
        <v>14</v>
      </c>
      <c r="Q161" s="877"/>
      <c r="R161" s="877"/>
      <c r="S161" s="877" t="s">
        <v>15</v>
      </c>
      <c r="T161" s="877"/>
      <c r="U161" s="877"/>
      <c r="V161" s="877" t="s">
        <v>16</v>
      </c>
      <c r="W161" s="877"/>
      <c r="X161" s="877"/>
      <c r="Y161" s="877" t="s">
        <v>17</v>
      </c>
      <c r="Z161" s="877"/>
      <c r="AA161" s="877"/>
      <c r="AB161" s="51"/>
    </row>
    <row r="162" spans="2:28" ht="26.85" customHeight="1">
      <c r="B162" s="327" t="s">
        <v>158</v>
      </c>
      <c r="C162" s="327"/>
      <c r="D162" s="210" t="s">
        <v>31</v>
      </c>
      <c r="E162" s="210"/>
      <c r="F162" s="835">
        <v>5.5599999999999997E-2</v>
      </c>
      <c r="G162" s="835"/>
      <c r="H162" s="835"/>
      <c r="I162" s="835"/>
      <c r="J162" s="860">
        <v>0.34</v>
      </c>
      <c r="K162" s="860"/>
      <c r="L162" s="860"/>
      <c r="M162" s="860">
        <v>0.1</v>
      </c>
      <c r="N162" s="860"/>
      <c r="O162" s="860"/>
      <c r="P162" s="879">
        <v>2.4799999999999999E-2</v>
      </c>
      <c r="Q162" s="879"/>
      <c r="R162" s="879"/>
      <c r="S162" s="879">
        <v>9.4100000000000003E-2</v>
      </c>
      <c r="T162" s="879"/>
      <c r="U162" s="879"/>
      <c r="V162" s="879">
        <v>2.1399999999999999E-2</v>
      </c>
      <c r="W162" s="879"/>
      <c r="X162" s="879"/>
      <c r="Y162" s="879">
        <v>7.5499999999999998E-2</v>
      </c>
      <c r="Z162" s="879"/>
      <c r="AA162" s="879"/>
      <c r="AB162" s="51"/>
    </row>
    <row r="163" spans="2:28" ht="26.85" customHeight="1">
      <c r="B163" s="210" t="s">
        <v>159</v>
      </c>
      <c r="C163" s="210"/>
      <c r="D163" s="210" t="s">
        <v>31</v>
      </c>
      <c r="E163" s="210"/>
      <c r="F163" s="835">
        <v>0.33329999999999999</v>
      </c>
      <c r="G163" s="835"/>
      <c r="H163" s="835"/>
      <c r="I163" s="835"/>
      <c r="J163" s="860">
        <v>0.2</v>
      </c>
      <c r="K163" s="860"/>
      <c r="L163" s="860"/>
      <c r="M163" s="860">
        <v>0.02</v>
      </c>
      <c r="N163" s="860"/>
      <c r="O163" s="860"/>
      <c r="P163" s="879">
        <v>9.9199999999999997E-2</v>
      </c>
      <c r="Q163" s="879"/>
      <c r="R163" s="879"/>
      <c r="S163" s="879">
        <v>4.7100000000000003E-2</v>
      </c>
      <c r="T163" s="879"/>
      <c r="U163" s="879"/>
      <c r="V163" s="879">
        <v>6.4100000000000004E-2</v>
      </c>
      <c r="W163" s="879"/>
      <c r="X163" s="879"/>
      <c r="Y163" s="879">
        <v>1.0800000000000001E-2</v>
      </c>
      <c r="Z163" s="879"/>
      <c r="AA163" s="879"/>
      <c r="AB163" s="51"/>
    </row>
    <row r="164" spans="2:28" ht="26.85" customHeight="1">
      <c r="B164" s="210" t="s">
        <v>160</v>
      </c>
      <c r="C164" s="210"/>
      <c r="D164" s="210" t="s">
        <v>31</v>
      </c>
      <c r="E164" s="210"/>
      <c r="F164" s="835">
        <v>0.41670000000000001</v>
      </c>
      <c r="G164" s="835"/>
      <c r="H164" s="835"/>
      <c r="I164" s="835"/>
      <c r="J164" s="860">
        <v>0.35</v>
      </c>
      <c r="K164" s="860"/>
      <c r="L164" s="860"/>
      <c r="M164" s="860">
        <v>0.18</v>
      </c>
      <c r="N164" s="860"/>
      <c r="O164" s="860"/>
      <c r="P164" s="879">
        <v>0.1116</v>
      </c>
      <c r="Q164" s="879"/>
      <c r="R164" s="879"/>
      <c r="S164" s="879">
        <v>7.0599999999999996E-2</v>
      </c>
      <c r="T164" s="879"/>
      <c r="U164" s="879"/>
      <c r="V164" s="879">
        <v>7.1000000000000004E-3</v>
      </c>
      <c r="W164" s="879"/>
      <c r="X164" s="879"/>
      <c r="Y164" s="879">
        <v>3.5999999999999999E-3</v>
      </c>
      <c r="Z164" s="879"/>
      <c r="AA164" s="879"/>
      <c r="AB164" s="51"/>
    </row>
    <row r="165" spans="2:28" ht="26.85" customHeight="1">
      <c r="B165" s="210" t="s">
        <v>161</v>
      </c>
      <c r="C165" s="210"/>
      <c r="D165" s="210" t="s">
        <v>31</v>
      </c>
      <c r="E165" s="210"/>
      <c r="F165" s="835">
        <v>0.19439999999999999</v>
      </c>
      <c r="G165" s="835"/>
      <c r="H165" s="835"/>
      <c r="I165" s="835"/>
      <c r="J165" s="860">
        <v>0.11</v>
      </c>
      <c r="K165" s="860"/>
      <c r="L165" s="860"/>
      <c r="M165" s="860">
        <v>0.02</v>
      </c>
      <c r="N165" s="860"/>
      <c r="O165" s="860"/>
      <c r="P165" s="879">
        <v>3.7199999999999997E-2</v>
      </c>
      <c r="Q165" s="879"/>
      <c r="R165" s="879"/>
      <c r="S165" s="879">
        <v>7.8399999999999997E-2</v>
      </c>
      <c r="T165" s="879"/>
      <c r="U165" s="879"/>
      <c r="V165" s="879">
        <v>0.13170000000000001</v>
      </c>
      <c r="W165" s="879"/>
      <c r="X165" s="879"/>
      <c r="Y165" s="879">
        <v>0.1691</v>
      </c>
      <c r="Z165" s="879"/>
      <c r="AA165" s="879"/>
      <c r="AB165" s="51"/>
    </row>
    <row r="166" spans="2:28" ht="26.85" customHeight="1">
      <c r="B166" s="210" t="s">
        <v>162</v>
      </c>
      <c r="C166" s="210"/>
      <c r="D166" s="210" t="s">
        <v>31</v>
      </c>
      <c r="E166" s="210"/>
      <c r="F166" s="847">
        <v>0</v>
      </c>
      <c r="G166" s="847"/>
      <c r="H166" s="847"/>
      <c r="I166" s="847"/>
      <c r="J166" s="860">
        <v>0</v>
      </c>
      <c r="K166" s="860"/>
      <c r="L166" s="860"/>
      <c r="M166" s="860">
        <v>0.45</v>
      </c>
      <c r="N166" s="860"/>
      <c r="O166" s="860"/>
      <c r="P166" s="879">
        <v>0.49170000000000003</v>
      </c>
      <c r="Q166" s="879"/>
      <c r="R166" s="879"/>
      <c r="S166" s="879">
        <v>0.47839999999999999</v>
      </c>
      <c r="T166" s="879"/>
      <c r="U166" s="879"/>
      <c r="V166" s="879">
        <v>0.50890000000000002</v>
      </c>
      <c r="W166" s="879"/>
      <c r="X166" s="879"/>
      <c r="Y166" s="879">
        <v>0.48920000000000002</v>
      </c>
      <c r="Z166" s="879"/>
      <c r="AA166" s="879"/>
      <c r="AB166" s="51"/>
    </row>
    <row r="167" spans="2:28" ht="26.85" customHeight="1">
      <c r="B167" s="210" t="s">
        <v>163</v>
      </c>
      <c r="C167" s="210"/>
      <c r="D167" s="210" t="s">
        <v>31</v>
      </c>
      <c r="E167" s="210"/>
      <c r="F167" s="847">
        <v>0</v>
      </c>
      <c r="G167" s="847"/>
      <c r="H167" s="847"/>
      <c r="I167" s="847"/>
      <c r="J167" s="860">
        <v>0</v>
      </c>
      <c r="K167" s="860"/>
      <c r="L167" s="860"/>
      <c r="M167" s="860">
        <v>0.22</v>
      </c>
      <c r="N167" s="860"/>
      <c r="O167" s="860"/>
      <c r="P167" s="879">
        <v>0.23549999999999999</v>
      </c>
      <c r="Q167" s="879"/>
      <c r="R167" s="879"/>
      <c r="S167" s="879">
        <v>0.23139999999999999</v>
      </c>
      <c r="T167" s="879"/>
      <c r="U167" s="879"/>
      <c r="V167" s="879">
        <v>0.26690000000000003</v>
      </c>
      <c r="W167" s="879"/>
      <c r="X167" s="879"/>
      <c r="Y167" s="879">
        <v>0.25180000000000002</v>
      </c>
      <c r="Z167" s="879"/>
      <c r="AA167" s="879"/>
      <c r="AB167" s="51"/>
    </row>
    <row r="168" spans="2:28" ht="50.1" customHeight="1">
      <c r="B168" s="210"/>
      <c r="C168" s="210"/>
      <c r="D168" s="210"/>
      <c r="E168" s="210"/>
      <c r="F168" s="495"/>
      <c r="G168" s="495"/>
      <c r="H168" s="495"/>
      <c r="I168" s="296"/>
      <c r="J168" s="215"/>
      <c r="K168" s="215"/>
      <c r="L168" s="215"/>
      <c r="M168" s="215"/>
      <c r="N168" s="215"/>
      <c r="O168" s="215"/>
      <c r="P168" s="215"/>
      <c r="Q168" s="215"/>
      <c r="R168" s="215"/>
      <c r="S168" s="239"/>
      <c r="T168" s="239"/>
      <c r="U168" s="239"/>
      <c r="V168" s="239"/>
      <c r="W168" s="239"/>
      <c r="X168" s="239"/>
      <c r="Y168" s="239"/>
      <c r="Z168" s="239"/>
      <c r="AA168" s="239"/>
      <c r="AB168" s="51"/>
    </row>
    <row r="169" spans="2:28" ht="26.85" customHeight="1">
      <c r="B169" s="6" t="s">
        <v>102</v>
      </c>
      <c r="C169" s="6"/>
      <c r="D169" s="7" t="s">
        <v>10</v>
      </c>
      <c r="E169" s="7"/>
      <c r="F169" s="876" t="s">
        <v>11</v>
      </c>
      <c r="G169" s="876"/>
      <c r="H169" s="876"/>
      <c r="I169" s="876"/>
      <c r="J169" s="877" t="s">
        <v>12</v>
      </c>
      <c r="K169" s="877"/>
      <c r="L169" s="877"/>
      <c r="M169" s="877" t="s">
        <v>13</v>
      </c>
      <c r="N169" s="877"/>
      <c r="O169" s="877"/>
      <c r="P169" s="877" t="s">
        <v>14</v>
      </c>
      <c r="Q169" s="877"/>
      <c r="R169" s="877"/>
      <c r="S169" s="877" t="s">
        <v>15</v>
      </c>
      <c r="T169" s="877"/>
      <c r="U169" s="877"/>
      <c r="V169" s="877" t="s">
        <v>16</v>
      </c>
      <c r="W169" s="877"/>
      <c r="X169" s="877"/>
      <c r="Y169" s="877" t="s">
        <v>17</v>
      </c>
      <c r="Z169" s="877"/>
      <c r="AA169" s="877"/>
      <c r="AB169" s="51"/>
    </row>
    <row r="170" spans="2:28" ht="26.85" customHeight="1">
      <c r="B170" s="327" t="s">
        <v>147</v>
      </c>
      <c r="C170" s="327"/>
      <c r="D170" s="210" t="s">
        <v>25</v>
      </c>
      <c r="E170" s="210"/>
      <c r="F170" s="849">
        <v>6</v>
      </c>
      <c r="G170" s="849"/>
      <c r="H170" s="849"/>
      <c r="I170" s="849"/>
      <c r="J170" s="880">
        <v>0</v>
      </c>
      <c r="K170" s="880"/>
      <c r="L170" s="880"/>
      <c r="M170" s="880">
        <v>6</v>
      </c>
      <c r="N170" s="880"/>
      <c r="O170" s="880"/>
      <c r="P170" s="880">
        <v>10</v>
      </c>
      <c r="Q170" s="880"/>
      <c r="R170" s="880"/>
      <c r="S170" s="880">
        <v>56</v>
      </c>
      <c r="T170" s="880"/>
      <c r="U170" s="880"/>
      <c r="V170" s="880">
        <v>2</v>
      </c>
      <c r="W170" s="880"/>
      <c r="X170" s="880"/>
      <c r="Y170" s="880">
        <v>7</v>
      </c>
      <c r="Z170" s="880"/>
      <c r="AA170" s="880"/>
      <c r="AB170" s="51"/>
    </row>
    <row r="171" spans="2:28" ht="26.85" customHeight="1">
      <c r="B171" s="272" t="s">
        <v>164</v>
      </c>
      <c r="C171" s="260"/>
      <c r="D171" s="210" t="s">
        <v>31</v>
      </c>
      <c r="E171" s="210"/>
      <c r="F171" s="835">
        <v>3.8800000000000001E-2</v>
      </c>
      <c r="G171" s="835"/>
      <c r="H171" s="835"/>
      <c r="I171" s="835"/>
      <c r="J171" s="879">
        <v>0.11799999999999999</v>
      </c>
      <c r="K171" s="879"/>
      <c r="L171" s="879"/>
      <c r="M171" s="879">
        <v>5.3199999999999997E-2</v>
      </c>
      <c r="N171" s="879"/>
      <c r="O171" s="879"/>
      <c r="P171" s="879">
        <v>3.5400000000000001E-2</v>
      </c>
      <c r="Q171" s="879"/>
      <c r="R171" s="879"/>
      <c r="S171" s="879">
        <v>2.4E-2</v>
      </c>
      <c r="T171" s="879"/>
      <c r="U171" s="879"/>
      <c r="V171" s="860">
        <v>3.0099999999999998E-2</v>
      </c>
      <c r="W171" s="860"/>
      <c r="X171" s="860"/>
      <c r="Y171" s="860">
        <v>0</v>
      </c>
      <c r="Z171" s="860"/>
      <c r="AA171" s="860"/>
      <c r="AB171" s="51"/>
    </row>
    <row r="172" spans="2:28" ht="50.1" customHeight="1">
      <c r="B172" s="261"/>
      <c r="C172" s="261"/>
      <c r="D172" s="220"/>
      <c r="E172" s="220"/>
      <c r="F172" s="495"/>
      <c r="G172" s="495"/>
      <c r="H172" s="495"/>
      <c r="I172" s="296"/>
      <c r="J172" s="215"/>
      <c r="K172" s="215"/>
      <c r="L172" s="215"/>
      <c r="M172" s="215"/>
      <c r="N172" s="215"/>
      <c r="O172" s="215"/>
      <c r="P172" s="215"/>
      <c r="Q172" s="215"/>
      <c r="R172" s="215"/>
      <c r="S172" s="239"/>
      <c r="T172" s="239"/>
      <c r="U172" s="239"/>
      <c r="V172" s="239"/>
      <c r="W172" s="239"/>
      <c r="X172" s="239"/>
      <c r="Y172" s="239"/>
      <c r="Z172" s="239"/>
      <c r="AA172" s="239"/>
      <c r="AB172" s="51"/>
    </row>
    <row r="173" spans="2:28" ht="26.85" customHeight="1">
      <c r="B173" s="6" t="s">
        <v>165</v>
      </c>
      <c r="C173" s="6"/>
      <c r="D173" s="7" t="s">
        <v>10</v>
      </c>
      <c r="E173" s="7"/>
      <c r="F173" s="876" t="s">
        <v>11</v>
      </c>
      <c r="G173" s="876"/>
      <c r="H173" s="876"/>
      <c r="I173" s="876"/>
      <c r="J173" s="877" t="s">
        <v>12</v>
      </c>
      <c r="K173" s="877"/>
      <c r="L173" s="877"/>
      <c r="M173" s="877" t="s">
        <v>13</v>
      </c>
      <c r="N173" s="877"/>
      <c r="O173" s="877"/>
      <c r="P173" s="877" t="s">
        <v>14</v>
      </c>
      <c r="Q173" s="877"/>
      <c r="R173" s="877"/>
      <c r="S173" s="877" t="s">
        <v>15</v>
      </c>
      <c r="T173" s="877"/>
      <c r="U173" s="877"/>
      <c r="V173" s="877" t="s">
        <v>16</v>
      </c>
      <c r="W173" s="877"/>
      <c r="X173" s="877"/>
      <c r="Y173" s="877" t="s">
        <v>17</v>
      </c>
      <c r="Z173" s="877"/>
      <c r="AA173" s="877"/>
      <c r="AB173" s="51"/>
    </row>
    <row r="174" spans="2:28" ht="26.85" customHeight="1">
      <c r="B174" s="289" t="s">
        <v>166</v>
      </c>
      <c r="C174" s="289"/>
      <c r="D174" s="327" t="s">
        <v>25</v>
      </c>
      <c r="E174" s="327"/>
      <c r="F174" s="849">
        <v>0</v>
      </c>
      <c r="G174" s="849" t="s">
        <v>23</v>
      </c>
      <c r="H174" s="849"/>
      <c r="I174" s="849"/>
      <c r="J174" s="829" t="s">
        <v>23</v>
      </c>
      <c r="K174" s="829"/>
      <c r="L174" s="829"/>
      <c r="M174" s="829" t="s">
        <v>23</v>
      </c>
      <c r="N174" s="829"/>
      <c r="O174" s="829"/>
      <c r="P174" s="829" t="s">
        <v>23</v>
      </c>
      <c r="Q174" s="829"/>
      <c r="R174" s="829"/>
      <c r="S174" s="829" t="s">
        <v>23</v>
      </c>
      <c r="T174" s="829"/>
      <c r="U174" s="829"/>
      <c r="V174" s="829" t="s">
        <v>23</v>
      </c>
      <c r="W174" s="829"/>
      <c r="X174" s="829"/>
      <c r="Y174" s="829" t="s">
        <v>23</v>
      </c>
      <c r="Z174" s="829"/>
      <c r="AA174" s="829"/>
      <c r="AB174" s="51"/>
    </row>
    <row r="175" spans="2:28" ht="50.1" customHeight="1">
      <c r="B175" s="253"/>
      <c r="C175" s="253"/>
      <c r="D175" s="253"/>
      <c r="E175" s="253"/>
      <c r="F175" s="296"/>
      <c r="G175" s="296"/>
      <c r="H175" s="296"/>
      <c r="I175" s="296"/>
      <c r="J175" s="215"/>
      <c r="K175" s="239"/>
      <c r="L175" s="239"/>
      <c r="M175" s="239"/>
      <c r="N175" s="239"/>
      <c r="O175" s="239"/>
      <c r="P175" s="239"/>
      <c r="Q175" s="239"/>
      <c r="R175" s="239"/>
      <c r="S175" s="239"/>
      <c r="T175" s="239"/>
      <c r="U175" s="239"/>
      <c r="V175" s="239"/>
      <c r="W175" s="239"/>
      <c r="X175" s="239"/>
      <c r="Y175" s="239"/>
      <c r="Z175" s="239"/>
      <c r="AA175" s="239"/>
      <c r="AB175" s="51"/>
    </row>
    <row r="176" spans="2:28" ht="26.85" customHeight="1">
      <c r="B176" s="6" t="s">
        <v>167</v>
      </c>
      <c r="C176" s="6"/>
      <c r="D176" s="7" t="s">
        <v>10</v>
      </c>
      <c r="E176" s="7"/>
      <c r="F176" s="876" t="s">
        <v>11</v>
      </c>
      <c r="G176" s="876"/>
      <c r="H176" s="876"/>
      <c r="I176" s="876"/>
      <c r="J176" s="877" t="s">
        <v>12</v>
      </c>
      <c r="K176" s="877"/>
      <c r="L176" s="877"/>
      <c r="M176" s="877" t="s">
        <v>13</v>
      </c>
      <c r="N176" s="877"/>
      <c r="O176" s="877"/>
      <c r="P176" s="877" t="s">
        <v>14</v>
      </c>
      <c r="Q176" s="877"/>
      <c r="R176" s="877"/>
      <c r="S176" s="877" t="s">
        <v>15</v>
      </c>
      <c r="T176" s="877"/>
      <c r="U176" s="877"/>
      <c r="V176" s="877" t="s">
        <v>16</v>
      </c>
      <c r="W176" s="877"/>
      <c r="X176" s="877"/>
      <c r="Y176" s="877" t="s">
        <v>17</v>
      </c>
      <c r="Z176" s="877"/>
      <c r="AA176" s="877"/>
      <c r="AB176" s="51"/>
    </row>
    <row r="177" spans="2:28" ht="26.85" customHeight="1">
      <c r="B177" s="289" t="s">
        <v>168</v>
      </c>
      <c r="C177" s="289"/>
      <c r="D177" s="327" t="s">
        <v>25</v>
      </c>
      <c r="E177" s="327"/>
      <c r="F177" s="849">
        <v>0</v>
      </c>
      <c r="G177" s="849" t="s">
        <v>23</v>
      </c>
      <c r="H177" s="849"/>
      <c r="I177" s="849"/>
      <c r="J177" s="829" t="s">
        <v>23</v>
      </c>
      <c r="K177" s="829"/>
      <c r="L177" s="829"/>
      <c r="M177" s="829" t="s">
        <v>23</v>
      </c>
      <c r="N177" s="829"/>
      <c r="O177" s="829"/>
      <c r="P177" s="829" t="s">
        <v>23</v>
      </c>
      <c r="Q177" s="829"/>
      <c r="R177" s="829"/>
      <c r="S177" s="829" t="s">
        <v>23</v>
      </c>
      <c r="T177" s="829"/>
      <c r="U177" s="829"/>
      <c r="V177" s="829" t="s">
        <v>23</v>
      </c>
      <c r="W177" s="829"/>
      <c r="X177" s="829"/>
      <c r="Y177" s="829" t="s">
        <v>23</v>
      </c>
      <c r="Z177" s="829"/>
      <c r="AA177" s="829"/>
      <c r="AB177" s="51"/>
    </row>
    <row r="178" spans="2:28" ht="50.1" customHeight="1">
      <c r="B178" s="28"/>
      <c r="C178" s="28"/>
      <c r="D178" s="15"/>
      <c r="E178" s="15"/>
      <c r="F178" s="306"/>
      <c r="G178" s="306"/>
      <c r="H178" s="306"/>
      <c r="I178" s="307"/>
      <c r="J178" s="34"/>
      <c r="K178" s="34"/>
      <c r="L178" s="34"/>
      <c r="M178" s="34"/>
      <c r="N178" s="12"/>
      <c r="O178" s="12"/>
      <c r="P178" s="12"/>
      <c r="W178" s="12"/>
      <c r="Z178" s="12"/>
      <c r="AA178" s="12"/>
      <c r="AB178" s="51"/>
    </row>
    <row r="179" spans="2:28" ht="26.85" customHeight="1">
      <c r="B179" s="6" t="s">
        <v>169</v>
      </c>
      <c r="C179" s="6"/>
      <c r="D179" s="7" t="s">
        <v>10</v>
      </c>
      <c r="E179" s="5"/>
      <c r="F179" s="840" t="s">
        <v>11</v>
      </c>
      <c r="G179" s="840"/>
      <c r="H179" s="840"/>
      <c r="I179" s="840"/>
      <c r="J179" s="831" t="s">
        <v>12</v>
      </c>
      <c r="K179" s="831"/>
      <c r="L179" s="831"/>
      <c r="M179" s="831" t="s">
        <v>13</v>
      </c>
      <c r="N179" s="831"/>
      <c r="O179" s="831"/>
      <c r="P179" s="831" t="s">
        <v>14</v>
      </c>
      <c r="Q179" s="831"/>
      <c r="R179" s="831"/>
      <c r="S179" s="831" t="s">
        <v>15</v>
      </c>
      <c r="T179" s="831"/>
      <c r="U179" s="831"/>
      <c r="V179" s="831" t="s">
        <v>16</v>
      </c>
      <c r="W179" s="831"/>
      <c r="X179" s="831"/>
      <c r="Y179" s="831" t="s">
        <v>17</v>
      </c>
      <c r="Z179" s="831"/>
      <c r="AA179" s="831"/>
      <c r="AB179" s="51"/>
    </row>
    <row r="180" spans="2:28" ht="26.85" customHeight="1">
      <c r="B180" s="223" t="s">
        <v>170</v>
      </c>
      <c r="C180" s="223"/>
      <c r="D180" s="210" t="s">
        <v>25</v>
      </c>
      <c r="E180" s="210"/>
      <c r="F180" s="874">
        <v>20</v>
      </c>
      <c r="G180" s="874"/>
      <c r="H180" s="874"/>
      <c r="I180" s="874"/>
      <c r="J180" s="830">
        <v>24</v>
      </c>
      <c r="K180" s="830"/>
      <c r="L180" s="830"/>
      <c r="M180" s="830" t="s">
        <v>23</v>
      </c>
      <c r="N180" s="830"/>
      <c r="O180" s="830"/>
      <c r="P180" s="830" t="s">
        <v>23</v>
      </c>
      <c r="Q180" s="830"/>
      <c r="R180" s="830"/>
      <c r="S180" s="830" t="s">
        <v>23</v>
      </c>
      <c r="T180" s="830"/>
      <c r="U180" s="830"/>
      <c r="V180" s="830" t="s">
        <v>23</v>
      </c>
      <c r="W180" s="830"/>
      <c r="X180" s="830"/>
      <c r="Y180" s="830" t="s">
        <v>23</v>
      </c>
      <c r="Z180" s="830"/>
      <c r="AA180" s="830"/>
      <c r="AB180" s="51"/>
    </row>
    <row r="181" spans="2:28" ht="26.85" customHeight="1">
      <c r="B181" s="223" t="s">
        <v>231</v>
      </c>
      <c r="C181" s="223"/>
      <c r="D181" s="210" t="s">
        <v>25</v>
      </c>
      <c r="E181" s="210"/>
      <c r="F181" s="874">
        <v>527</v>
      </c>
      <c r="G181" s="874"/>
      <c r="H181" s="874"/>
      <c r="I181" s="874"/>
      <c r="J181" s="830">
        <v>675</v>
      </c>
      <c r="K181" s="830"/>
      <c r="L181" s="830"/>
      <c r="M181" s="830" t="s">
        <v>23</v>
      </c>
      <c r="N181" s="830"/>
      <c r="O181" s="830"/>
      <c r="P181" s="830" t="s">
        <v>23</v>
      </c>
      <c r="Q181" s="830"/>
      <c r="R181" s="830"/>
      <c r="S181" s="830" t="s">
        <v>23</v>
      </c>
      <c r="T181" s="830"/>
      <c r="U181" s="830"/>
      <c r="V181" s="830" t="s">
        <v>23</v>
      </c>
      <c r="W181" s="830"/>
      <c r="X181" s="830"/>
      <c r="Y181" s="830" t="s">
        <v>23</v>
      </c>
      <c r="Z181" s="830"/>
      <c r="AA181" s="830"/>
      <c r="AB181" s="51"/>
    </row>
    <row r="182" spans="2:28" ht="26.85" customHeight="1">
      <c r="B182" s="263" t="s">
        <v>172</v>
      </c>
      <c r="C182" s="223"/>
      <c r="D182" s="210" t="s">
        <v>25</v>
      </c>
      <c r="E182" s="210"/>
      <c r="F182" s="849">
        <f>SUM(F180:I181)</f>
        <v>547</v>
      </c>
      <c r="G182" s="849"/>
      <c r="H182" s="849"/>
      <c r="I182" s="849"/>
      <c r="J182" s="830">
        <v>699</v>
      </c>
      <c r="K182" s="830"/>
      <c r="L182" s="830"/>
      <c r="M182" s="830" t="s">
        <v>23</v>
      </c>
      <c r="N182" s="830"/>
      <c r="O182" s="830"/>
      <c r="P182" s="830" t="s">
        <v>23</v>
      </c>
      <c r="Q182" s="830"/>
      <c r="R182" s="830"/>
      <c r="S182" s="830" t="s">
        <v>23</v>
      </c>
      <c r="T182" s="830"/>
      <c r="U182" s="830"/>
      <c r="V182" s="830" t="s">
        <v>23</v>
      </c>
      <c r="W182" s="830"/>
      <c r="X182" s="830"/>
      <c r="Y182" s="830" t="s">
        <v>23</v>
      </c>
      <c r="Z182" s="830"/>
      <c r="AA182" s="830"/>
      <c r="AB182" s="51"/>
    </row>
    <row r="183" spans="2:28" ht="26.85" customHeight="1">
      <c r="B183" s="223" t="s">
        <v>173</v>
      </c>
      <c r="C183" s="223"/>
      <c r="D183" s="210" t="s">
        <v>25</v>
      </c>
      <c r="E183" s="210"/>
      <c r="F183" s="874">
        <v>20</v>
      </c>
      <c r="G183" s="874"/>
      <c r="H183" s="874"/>
      <c r="I183" s="874"/>
      <c r="J183" s="830">
        <v>24</v>
      </c>
      <c r="K183" s="830"/>
      <c r="L183" s="830"/>
      <c r="M183" s="830" t="s">
        <v>23</v>
      </c>
      <c r="N183" s="830"/>
      <c r="O183" s="830"/>
      <c r="P183" s="830" t="s">
        <v>23</v>
      </c>
      <c r="Q183" s="830"/>
      <c r="R183" s="830"/>
      <c r="S183" s="830" t="s">
        <v>23</v>
      </c>
      <c r="T183" s="830"/>
      <c r="U183" s="830"/>
      <c r="V183" s="830" t="s">
        <v>23</v>
      </c>
      <c r="W183" s="830"/>
      <c r="X183" s="830"/>
      <c r="Y183" s="830" t="s">
        <v>23</v>
      </c>
      <c r="Z183" s="830"/>
      <c r="AA183" s="830"/>
      <c r="AB183" s="51"/>
    </row>
    <row r="184" spans="2:28" ht="26.85" customHeight="1">
      <c r="B184" s="223" t="s">
        <v>174</v>
      </c>
      <c r="C184" s="223"/>
      <c r="D184" s="210" t="s">
        <v>25</v>
      </c>
      <c r="E184" s="210"/>
      <c r="F184" s="874" t="s">
        <v>215</v>
      </c>
      <c r="G184" s="874"/>
      <c r="H184" s="874"/>
      <c r="I184" s="874"/>
      <c r="J184" s="830" t="s">
        <v>215</v>
      </c>
      <c r="K184" s="830"/>
      <c r="L184" s="830"/>
      <c r="M184" s="830" t="s">
        <v>23</v>
      </c>
      <c r="N184" s="830"/>
      <c r="O184" s="830"/>
      <c r="P184" s="830" t="s">
        <v>23</v>
      </c>
      <c r="Q184" s="830"/>
      <c r="R184" s="830"/>
      <c r="S184" s="830" t="s">
        <v>23</v>
      </c>
      <c r="T184" s="830"/>
      <c r="U184" s="830"/>
      <c r="V184" s="830" t="s">
        <v>23</v>
      </c>
      <c r="W184" s="830"/>
      <c r="X184" s="830"/>
      <c r="Y184" s="830" t="s">
        <v>23</v>
      </c>
      <c r="Z184" s="830"/>
      <c r="AA184" s="830"/>
      <c r="AB184" s="51"/>
    </row>
    <row r="185" spans="2:28" ht="26.85" customHeight="1">
      <c r="B185" s="263" t="s">
        <v>175</v>
      </c>
      <c r="C185" s="223"/>
      <c r="D185" s="210" t="s">
        <v>25</v>
      </c>
      <c r="E185" s="210"/>
      <c r="F185" s="849">
        <f>F183</f>
        <v>20</v>
      </c>
      <c r="G185" s="849"/>
      <c r="H185" s="849"/>
      <c r="I185" s="849"/>
      <c r="J185" s="830">
        <v>24</v>
      </c>
      <c r="K185" s="830"/>
      <c r="L185" s="830"/>
      <c r="M185" s="830" t="s">
        <v>23</v>
      </c>
      <c r="N185" s="830"/>
      <c r="O185" s="830"/>
      <c r="P185" s="830" t="s">
        <v>23</v>
      </c>
      <c r="Q185" s="830"/>
      <c r="R185" s="830"/>
      <c r="S185" s="830" t="s">
        <v>23</v>
      </c>
      <c r="T185" s="830"/>
      <c r="U185" s="830"/>
      <c r="V185" s="830" t="s">
        <v>23</v>
      </c>
      <c r="W185" s="830"/>
      <c r="X185" s="830"/>
      <c r="Y185" s="830" t="s">
        <v>23</v>
      </c>
      <c r="Z185" s="830"/>
      <c r="AA185" s="830"/>
      <c r="AB185" s="51"/>
    </row>
    <row r="186" spans="2:28">
      <c r="B186" s="28"/>
      <c r="C186" s="28"/>
      <c r="D186" s="15"/>
      <c r="E186" s="15"/>
      <c r="F186" s="568"/>
      <c r="G186" s="568"/>
      <c r="H186" s="568"/>
      <c r="I186" s="342"/>
      <c r="J186" s="34"/>
      <c r="K186" s="34"/>
      <c r="L186" s="34"/>
      <c r="M186" s="34"/>
      <c r="N186" s="12"/>
      <c r="O186" s="12"/>
      <c r="P186" s="12"/>
      <c r="W186" s="12"/>
      <c r="Z186" s="12"/>
      <c r="AA186" s="12"/>
      <c r="AB186" s="51"/>
    </row>
    <row r="187" spans="2:28">
      <c r="B187" s="28"/>
      <c r="C187" s="28"/>
      <c r="Q187" s="12"/>
      <c r="R187" s="12"/>
    </row>
    <row r="188" spans="2:28" ht="70.35" customHeight="1">
      <c r="B188" s="881" t="s">
        <v>232</v>
      </c>
      <c r="C188" s="881"/>
      <c r="D188" s="881"/>
      <c r="E188" s="881"/>
      <c r="F188" s="881"/>
      <c r="G188" s="881"/>
      <c r="H188" s="881"/>
      <c r="I188" s="881"/>
      <c r="J188" s="881"/>
      <c r="K188" s="881"/>
      <c r="L188" s="881"/>
      <c r="M188" s="734"/>
      <c r="N188" s="734"/>
      <c r="O188" s="734"/>
      <c r="P188" s="734"/>
      <c r="Q188" s="734"/>
      <c r="R188" s="734"/>
      <c r="S188" s="734"/>
      <c r="T188" s="734"/>
      <c r="U188" s="734"/>
      <c r="V188" s="734"/>
      <c r="W188" s="734"/>
      <c r="X188" s="734"/>
      <c r="Y188" s="734"/>
      <c r="Z188" s="734"/>
      <c r="AA188" s="734"/>
    </row>
    <row r="189" spans="2:28" ht="14.1">
      <c r="B189" s="730"/>
      <c r="C189" s="730"/>
      <c r="D189" s="730"/>
      <c r="E189" s="730"/>
      <c r="F189" s="732"/>
      <c r="G189" s="732"/>
      <c r="H189" s="732"/>
      <c r="I189" s="732"/>
      <c r="J189" s="733"/>
      <c r="K189" s="734"/>
      <c r="L189" s="734"/>
      <c r="M189" s="734"/>
      <c r="N189" s="734"/>
      <c r="O189" s="734"/>
      <c r="P189" s="734"/>
      <c r="Q189" s="734"/>
      <c r="R189" s="734"/>
      <c r="S189" s="734"/>
      <c r="T189" s="734"/>
      <c r="U189" s="734"/>
      <c r="V189" s="734"/>
      <c r="W189" s="734"/>
      <c r="X189" s="734"/>
      <c r="Y189" s="734"/>
      <c r="Z189" s="734"/>
      <c r="AA189" s="734"/>
    </row>
  </sheetData>
  <mergeCells count="483">
    <mergeCell ref="B188:L188"/>
    <mergeCell ref="B13:AA13"/>
    <mergeCell ref="F176:I176"/>
    <mergeCell ref="J176:L176"/>
    <mergeCell ref="M176:O176"/>
    <mergeCell ref="P176:R176"/>
    <mergeCell ref="S176:U176"/>
    <mergeCell ref="V176:X176"/>
    <mergeCell ref="Y176:AA176"/>
    <mergeCell ref="F173:I173"/>
    <mergeCell ref="J173:L173"/>
    <mergeCell ref="M173:O173"/>
    <mergeCell ref="P173:R173"/>
    <mergeCell ref="S173:U173"/>
    <mergeCell ref="V173:X173"/>
    <mergeCell ref="Y173:AA173"/>
    <mergeCell ref="F153:I153"/>
    <mergeCell ref="J153:L153"/>
    <mergeCell ref="M153:O153"/>
    <mergeCell ref="P153:R153"/>
    <mergeCell ref="S153:U153"/>
    <mergeCell ref="V153:X153"/>
    <mergeCell ref="Y153:AA153"/>
    <mergeCell ref="F161:I161"/>
    <mergeCell ref="J161:L161"/>
    <mergeCell ref="V161:X161"/>
    <mergeCell ref="Y161:AA161"/>
    <mergeCell ref="F157:I157"/>
    <mergeCell ref="J157:L157"/>
    <mergeCell ref="M157:O157"/>
    <mergeCell ref="P157:R157"/>
    <mergeCell ref="S157:U157"/>
    <mergeCell ref="V157:X157"/>
    <mergeCell ref="Y157:AA157"/>
    <mergeCell ref="F156:I156"/>
    <mergeCell ref="J156:L156"/>
    <mergeCell ref="M156:O156"/>
    <mergeCell ref="P156:R156"/>
    <mergeCell ref="Y154:AA154"/>
    <mergeCell ref="J155:L155"/>
    <mergeCell ref="M155:O155"/>
    <mergeCell ref="P155:R155"/>
    <mergeCell ref="F126:I126"/>
    <mergeCell ref="J126:L126"/>
    <mergeCell ref="M126:O126"/>
    <mergeCell ref="P126:R126"/>
    <mergeCell ref="S126:U126"/>
    <mergeCell ref="V126:X126"/>
    <mergeCell ref="Y126:AA126"/>
    <mergeCell ref="F145:I145"/>
    <mergeCell ref="J145:L145"/>
    <mergeCell ref="M145:O145"/>
    <mergeCell ref="P145:R145"/>
    <mergeCell ref="S145:U145"/>
    <mergeCell ref="V145:X145"/>
    <mergeCell ref="Y145:AA145"/>
    <mergeCell ref="S155:U155"/>
    <mergeCell ref="V155:X155"/>
    <mergeCell ref="F85:I85"/>
    <mergeCell ref="J85:L85"/>
    <mergeCell ref="M85:O85"/>
    <mergeCell ref="P85:R85"/>
    <mergeCell ref="S85:U85"/>
    <mergeCell ref="V85:X85"/>
    <mergeCell ref="Y85:AA85"/>
    <mergeCell ref="F108:I108"/>
    <mergeCell ref="J108:L108"/>
    <mergeCell ref="M108:O108"/>
    <mergeCell ref="P108:R108"/>
    <mergeCell ref="S108:U108"/>
    <mergeCell ref="V108:X108"/>
    <mergeCell ref="Y108:AA108"/>
    <mergeCell ref="F68:I68"/>
    <mergeCell ref="J68:L68"/>
    <mergeCell ref="M68:O68"/>
    <mergeCell ref="P68:R68"/>
    <mergeCell ref="S68:U68"/>
    <mergeCell ref="V68:X68"/>
    <mergeCell ref="Y68:AA68"/>
    <mergeCell ref="F73:I73"/>
    <mergeCell ref="J73:L73"/>
    <mergeCell ref="M73:O73"/>
    <mergeCell ref="P73:R73"/>
    <mergeCell ref="S73:U73"/>
    <mergeCell ref="V73:X73"/>
    <mergeCell ref="Y73:AA73"/>
    <mergeCell ref="F15:I15"/>
    <mergeCell ref="J15:L15"/>
    <mergeCell ref="M15:O15"/>
    <mergeCell ref="P15:R15"/>
    <mergeCell ref="S15:U15"/>
    <mergeCell ref="V15:X15"/>
    <mergeCell ref="Y15:AA15"/>
    <mergeCell ref="F47:I47"/>
    <mergeCell ref="J47:L47"/>
    <mergeCell ref="M47:O47"/>
    <mergeCell ref="P47:R47"/>
    <mergeCell ref="S47:U47"/>
    <mergeCell ref="V47:X47"/>
    <mergeCell ref="Y47:AA47"/>
    <mergeCell ref="F42:I42"/>
    <mergeCell ref="J42:L42"/>
    <mergeCell ref="M42:O42"/>
    <mergeCell ref="P42:R42"/>
    <mergeCell ref="S42:U42"/>
    <mergeCell ref="V42:X42"/>
    <mergeCell ref="Y42:AA42"/>
    <mergeCell ref="Y169:AA169"/>
    <mergeCell ref="V170:X170"/>
    <mergeCell ref="Y170:AA170"/>
    <mergeCell ref="F171:I171"/>
    <mergeCell ref="J171:L171"/>
    <mergeCell ref="M171:O171"/>
    <mergeCell ref="P171:R171"/>
    <mergeCell ref="S171:U171"/>
    <mergeCell ref="V171:X171"/>
    <mergeCell ref="Y171:AA171"/>
    <mergeCell ref="F170:I170"/>
    <mergeCell ref="J170:L170"/>
    <mergeCell ref="M170:O170"/>
    <mergeCell ref="P170:R170"/>
    <mergeCell ref="S170:U170"/>
    <mergeCell ref="F167:I167"/>
    <mergeCell ref="J167:L167"/>
    <mergeCell ref="M167:O167"/>
    <mergeCell ref="P167:R167"/>
    <mergeCell ref="S167:U167"/>
    <mergeCell ref="F169:I169"/>
    <mergeCell ref="J169:L169"/>
    <mergeCell ref="M169:O169"/>
    <mergeCell ref="P169:R169"/>
    <mergeCell ref="S169:U169"/>
    <mergeCell ref="F166:I166"/>
    <mergeCell ref="J166:L166"/>
    <mergeCell ref="M166:O166"/>
    <mergeCell ref="P166:R166"/>
    <mergeCell ref="S166:U166"/>
    <mergeCell ref="V166:X166"/>
    <mergeCell ref="Y166:AA166"/>
    <mergeCell ref="F165:I165"/>
    <mergeCell ref="J165:L165"/>
    <mergeCell ref="M165:O165"/>
    <mergeCell ref="P165:R165"/>
    <mergeCell ref="S165:U165"/>
    <mergeCell ref="F164:I164"/>
    <mergeCell ref="J164:L164"/>
    <mergeCell ref="M164:O164"/>
    <mergeCell ref="P164:R164"/>
    <mergeCell ref="S164:U164"/>
    <mergeCell ref="V164:X164"/>
    <mergeCell ref="Y164:AA164"/>
    <mergeCell ref="F163:I163"/>
    <mergeCell ref="J163:L163"/>
    <mergeCell ref="M163:O163"/>
    <mergeCell ref="P163:R163"/>
    <mergeCell ref="S163:U163"/>
    <mergeCell ref="F162:I162"/>
    <mergeCell ref="J162:L162"/>
    <mergeCell ref="M162:O162"/>
    <mergeCell ref="P162:R162"/>
    <mergeCell ref="S162:U162"/>
    <mergeCell ref="V162:X162"/>
    <mergeCell ref="Y162:AA162"/>
    <mergeCell ref="S158:U158"/>
    <mergeCell ref="V158:X158"/>
    <mergeCell ref="Y158:AA158"/>
    <mergeCell ref="F159:I159"/>
    <mergeCell ref="J159:L159"/>
    <mergeCell ref="M159:O159"/>
    <mergeCell ref="P159:R159"/>
    <mergeCell ref="S159:U159"/>
    <mergeCell ref="V159:X159"/>
    <mergeCell ref="Y159:AA159"/>
    <mergeCell ref="F158:I158"/>
    <mergeCell ref="J158:L158"/>
    <mergeCell ref="M158:O158"/>
    <mergeCell ref="P158:R158"/>
    <mergeCell ref="M161:O161"/>
    <mergeCell ref="P161:R161"/>
    <mergeCell ref="S161:U161"/>
    <mergeCell ref="Y155:AA155"/>
    <mergeCell ref="S156:U156"/>
    <mergeCell ref="V156:X156"/>
    <mergeCell ref="Y156:AA156"/>
    <mergeCell ref="S154:U154"/>
    <mergeCell ref="V154:X154"/>
    <mergeCell ref="S185:U185"/>
    <mergeCell ref="V185:X185"/>
    <mergeCell ref="Y185:AA185"/>
    <mergeCell ref="V183:X183"/>
    <mergeCell ref="Y183:AA183"/>
    <mergeCell ref="V184:X184"/>
    <mergeCell ref="Y184:AA184"/>
    <mergeCell ref="V181:X181"/>
    <mergeCell ref="Y181:AA181"/>
    <mergeCell ref="V182:X182"/>
    <mergeCell ref="Y182:AA182"/>
    <mergeCell ref="V163:X163"/>
    <mergeCell ref="Y163:AA163"/>
    <mergeCell ref="V165:X165"/>
    <mergeCell ref="Y165:AA165"/>
    <mergeCell ref="V167:X167"/>
    <mergeCell ref="Y167:AA167"/>
    <mergeCell ref="V169:X169"/>
    <mergeCell ref="F154:I154"/>
    <mergeCell ref="J154:L154"/>
    <mergeCell ref="M154:O154"/>
    <mergeCell ref="P154:R154"/>
    <mergeCell ref="F185:I185"/>
    <mergeCell ref="J185:L185"/>
    <mergeCell ref="M185:O185"/>
    <mergeCell ref="P185:R185"/>
    <mergeCell ref="S183:U183"/>
    <mergeCell ref="F184:I184"/>
    <mergeCell ref="J184:L184"/>
    <mergeCell ref="M184:O184"/>
    <mergeCell ref="P184:R184"/>
    <mergeCell ref="S184:U184"/>
    <mergeCell ref="F183:I183"/>
    <mergeCell ref="J183:L183"/>
    <mergeCell ref="M183:O183"/>
    <mergeCell ref="P183:R183"/>
    <mergeCell ref="S181:U181"/>
    <mergeCell ref="F182:I182"/>
    <mergeCell ref="J182:L182"/>
    <mergeCell ref="M182:O182"/>
    <mergeCell ref="P182:R182"/>
    <mergeCell ref="S182:U182"/>
    <mergeCell ref="F181:I181"/>
    <mergeCell ref="J181:L181"/>
    <mergeCell ref="M181:O181"/>
    <mergeCell ref="P181:R181"/>
    <mergeCell ref="V179:X179"/>
    <mergeCell ref="Y179:AA179"/>
    <mergeCell ref="F180:I180"/>
    <mergeCell ref="J180:L180"/>
    <mergeCell ref="M180:O180"/>
    <mergeCell ref="P180:R180"/>
    <mergeCell ref="S180:U180"/>
    <mergeCell ref="V180:X180"/>
    <mergeCell ref="Y180:AA180"/>
    <mergeCell ref="F179:I179"/>
    <mergeCell ref="J179:L179"/>
    <mergeCell ref="M179:O179"/>
    <mergeCell ref="P179:R179"/>
    <mergeCell ref="S179:U179"/>
    <mergeCell ref="F177:I177"/>
    <mergeCell ref="J177:L177"/>
    <mergeCell ref="M177:O177"/>
    <mergeCell ref="P177:R177"/>
    <mergeCell ref="S177:U177"/>
    <mergeCell ref="V177:X177"/>
    <mergeCell ref="Y177:AA177"/>
    <mergeCell ref="F174:I174"/>
    <mergeCell ref="J174:L174"/>
    <mergeCell ref="M174:O174"/>
    <mergeCell ref="P174:R174"/>
    <mergeCell ref="S174:U174"/>
    <mergeCell ref="V174:X174"/>
    <mergeCell ref="Y174:AA174"/>
    <mergeCell ref="P142:R142"/>
    <mergeCell ref="S142:U142"/>
    <mergeCell ref="V142:X142"/>
    <mergeCell ref="Y142:AA142"/>
    <mergeCell ref="J141:L141"/>
    <mergeCell ref="M141:O141"/>
    <mergeCell ref="P141:R141"/>
    <mergeCell ref="S141:U141"/>
    <mergeCell ref="V135:X135"/>
    <mergeCell ref="Y135:AA135"/>
    <mergeCell ref="V141:X141"/>
    <mergeCell ref="Y141:AA141"/>
    <mergeCell ref="V139:X139"/>
    <mergeCell ref="Y139:AA139"/>
    <mergeCell ref="P140:R140"/>
    <mergeCell ref="S140:U140"/>
    <mergeCell ref="V140:X140"/>
    <mergeCell ref="Y140:AA140"/>
    <mergeCell ref="P139:R139"/>
    <mergeCell ref="S139:U139"/>
    <mergeCell ref="V137:X137"/>
    <mergeCell ref="Y137:AA137"/>
    <mergeCell ref="J138:L138"/>
    <mergeCell ref="M138:O138"/>
    <mergeCell ref="P138:R138"/>
    <mergeCell ref="S138:U138"/>
    <mergeCell ref="V138:X138"/>
    <mergeCell ref="Y138:AA138"/>
    <mergeCell ref="J137:L137"/>
    <mergeCell ref="M137:O137"/>
    <mergeCell ref="P137:R137"/>
    <mergeCell ref="S137:U137"/>
    <mergeCell ref="P134:R134"/>
    <mergeCell ref="S134:U134"/>
    <mergeCell ref="V134:X134"/>
    <mergeCell ref="Y134:AA134"/>
    <mergeCell ref="Y136:AA136"/>
    <mergeCell ref="P133:R133"/>
    <mergeCell ref="S133:U133"/>
    <mergeCell ref="J136:L136"/>
    <mergeCell ref="M136:O136"/>
    <mergeCell ref="P136:R136"/>
    <mergeCell ref="S136:U136"/>
    <mergeCell ref="V136:X136"/>
    <mergeCell ref="J135:L135"/>
    <mergeCell ref="M135:O135"/>
    <mergeCell ref="P135:R135"/>
    <mergeCell ref="S135:U135"/>
    <mergeCell ref="V133:X133"/>
    <mergeCell ref="J134:L134"/>
    <mergeCell ref="M134:O134"/>
    <mergeCell ref="J133:L133"/>
    <mergeCell ref="M133:O133"/>
    <mergeCell ref="Y133:AA133"/>
    <mergeCell ref="P128:R128"/>
    <mergeCell ref="S128:U128"/>
    <mergeCell ref="V128:X128"/>
    <mergeCell ref="Y128:AA128"/>
    <mergeCell ref="J127:L127"/>
    <mergeCell ref="M127:O127"/>
    <mergeCell ref="P127:R127"/>
    <mergeCell ref="S127:U127"/>
    <mergeCell ref="J130:L130"/>
    <mergeCell ref="M130:O130"/>
    <mergeCell ref="P130:R130"/>
    <mergeCell ref="S130:U130"/>
    <mergeCell ref="V130:X130"/>
    <mergeCell ref="Y130:AA130"/>
    <mergeCell ref="J129:L129"/>
    <mergeCell ref="M129:O129"/>
    <mergeCell ref="P129:R129"/>
    <mergeCell ref="S129:U129"/>
    <mergeCell ref="V129:X129"/>
    <mergeCell ref="Y129:AA129"/>
    <mergeCell ref="V127:X127"/>
    <mergeCell ref="Y127:AA127"/>
    <mergeCell ref="J128:L128"/>
    <mergeCell ref="Y124:AA124"/>
    <mergeCell ref="J124:L124"/>
    <mergeCell ref="M124:O124"/>
    <mergeCell ref="P124:R124"/>
    <mergeCell ref="S124:U124"/>
    <mergeCell ref="V122:X122"/>
    <mergeCell ref="Y122:AA122"/>
    <mergeCell ref="J123:L123"/>
    <mergeCell ref="M123:O123"/>
    <mergeCell ref="P123:R123"/>
    <mergeCell ref="S123:U123"/>
    <mergeCell ref="V123:X123"/>
    <mergeCell ref="Y123:AA123"/>
    <mergeCell ref="J122:L122"/>
    <mergeCell ref="M122:O122"/>
    <mergeCell ref="P122:R122"/>
    <mergeCell ref="S122:U122"/>
    <mergeCell ref="V124:X124"/>
    <mergeCell ref="J116:L116"/>
    <mergeCell ref="Y120:AA120"/>
    <mergeCell ref="J121:L121"/>
    <mergeCell ref="M121:O121"/>
    <mergeCell ref="P121:R121"/>
    <mergeCell ref="S121:U121"/>
    <mergeCell ref="V121:X121"/>
    <mergeCell ref="Y121:AA121"/>
    <mergeCell ref="J120:L120"/>
    <mergeCell ref="M120:O120"/>
    <mergeCell ref="P120:R120"/>
    <mergeCell ref="S120:U120"/>
    <mergeCell ref="V120:X120"/>
    <mergeCell ref="Y112:AA112"/>
    <mergeCell ref="J115:L115"/>
    <mergeCell ref="M115:O115"/>
    <mergeCell ref="P115:R115"/>
    <mergeCell ref="S115:U115"/>
    <mergeCell ref="V115:X115"/>
    <mergeCell ref="Y115:AA115"/>
    <mergeCell ref="J112:L112"/>
    <mergeCell ref="M112:O112"/>
    <mergeCell ref="P112:R112"/>
    <mergeCell ref="S112:U112"/>
    <mergeCell ref="V112:X112"/>
    <mergeCell ref="J113:L113"/>
    <mergeCell ref="M113:O113"/>
    <mergeCell ref="P113:R113"/>
    <mergeCell ref="S113:U113"/>
    <mergeCell ref="V113:X113"/>
    <mergeCell ref="Y113:AA113"/>
    <mergeCell ref="Y114:AA114"/>
    <mergeCell ref="V114:X114"/>
    <mergeCell ref="S114:U114"/>
    <mergeCell ref="P114:R114"/>
    <mergeCell ref="Y110:AA110"/>
    <mergeCell ref="J109:L109"/>
    <mergeCell ref="M109:O109"/>
    <mergeCell ref="P109:R109"/>
    <mergeCell ref="S109:U109"/>
    <mergeCell ref="J111:L111"/>
    <mergeCell ref="M111:O111"/>
    <mergeCell ref="P111:R111"/>
    <mergeCell ref="S111:U111"/>
    <mergeCell ref="V111:X111"/>
    <mergeCell ref="Y111:AA111"/>
    <mergeCell ref="V109:X109"/>
    <mergeCell ref="Y109:AA109"/>
    <mergeCell ref="J110:L110"/>
    <mergeCell ref="M110:O110"/>
    <mergeCell ref="P110:R110"/>
    <mergeCell ref="F6:I6"/>
    <mergeCell ref="J6:L6"/>
    <mergeCell ref="M6:O6"/>
    <mergeCell ref="P6:R6"/>
    <mergeCell ref="F9:I9"/>
    <mergeCell ref="Y9:AA9"/>
    <mergeCell ref="M9:O9"/>
    <mergeCell ref="P9:R9"/>
    <mergeCell ref="S9:U9"/>
    <mergeCell ref="V9:X9"/>
    <mergeCell ref="J9:L9"/>
    <mergeCell ref="B7:AA7"/>
    <mergeCell ref="S6:U6"/>
    <mergeCell ref="V6:X6"/>
    <mergeCell ref="Y6:AA6"/>
    <mergeCell ref="S4:U4"/>
    <mergeCell ref="V4:X4"/>
    <mergeCell ref="Y4:AA4"/>
    <mergeCell ref="F5:I5"/>
    <mergeCell ref="J5:L5"/>
    <mergeCell ref="M5:O5"/>
    <mergeCell ref="P5:R5"/>
    <mergeCell ref="S5:U5"/>
    <mergeCell ref="V5:X5"/>
    <mergeCell ref="Y5:AA5"/>
    <mergeCell ref="F4:I4"/>
    <mergeCell ref="J4:L4"/>
    <mergeCell ref="M4:O4"/>
    <mergeCell ref="P4:R4"/>
    <mergeCell ref="J139:L139"/>
    <mergeCell ref="M139:O139"/>
    <mergeCell ref="J140:L140"/>
    <mergeCell ref="M140:O140"/>
    <mergeCell ref="J142:L142"/>
    <mergeCell ref="M142:O142"/>
    <mergeCell ref="F155:I155"/>
    <mergeCell ref="B66:J66"/>
    <mergeCell ref="V131:X131"/>
    <mergeCell ref="V132:X132"/>
    <mergeCell ref="S110:U110"/>
    <mergeCell ref="V110:X110"/>
    <mergeCell ref="P116:R116"/>
    <mergeCell ref="S116:U116"/>
    <mergeCell ref="V116:X116"/>
    <mergeCell ref="J119:L119"/>
    <mergeCell ref="M119:O119"/>
    <mergeCell ref="P119:R119"/>
    <mergeCell ref="S119:U119"/>
    <mergeCell ref="V119:X119"/>
    <mergeCell ref="J118:L118"/>
    <mergeCell ref="M118:O118"/>
    <mergeCell ref="P118:R118"/>
    <mergeCell ref="S118:U118"/>
    <mergeCell ref="Y131:AA131"/>
    <mergeCell ref="Y132:AA132"/>
    <mergeCell ref="M114:O114"/>
    <mergeCell ref="J114:L114"/>
    <mergeCell ref="J131:L131"/>
    <mergeCell ref="M131:O131"/>
    <mergeCell ref="J132:L132"/>
    <mergeCell ref="M132:O132"/>
    <mergeCell ref="P131:R131"/>
    <mergeCell ref="P132:R132"/>
    <mergeCell ref="S131:U131"/>
    <mergeCell ref="S132:U132"/>
    <mergeCell ref="M128:O128"/>
    <mergeCell ref="Y116:AA116"/>
    <mergeCell ref="J117:L117"/>
    <mergeCell ref="M117:O117"/>
    <mergeCell ref="P117:R117"/>
    <mergeCell ref="S117:U117"/>
    <mergeCell ref="V117:X117"/>
    <mergeCell ref="Y117:AA117"/>
    <mergeCell ref="Y118:AA118"/>
    <mergeCell ref="Y119:AA119"/>
    <mergeCell ref="V118:X118"/>
    <mergeCell ref="M116:O116"/>
  </mergeCells>
  <pageMargins left="0.7" right="0.7" top="0.75" bottom="0.75" header="0.3" footer="0.3"/>
  <pageSetup paperSize="9" scale="14" orientation="portrait" r:id="rId1"/>
  <headerFooter>
    <oddFooter><![CDATA[&L_x000D_&1#&"Calibri"&8&K000000 Unclassified]]></oddFooter>
  </headerFooter>
  <ignoredErrors>
    <ignoredError sqref="R11 R17 R25 R75 R77:R79 F82:G82 R87:R88 R148"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11">
    <tabColor theme="9" tint="0.799981688894314"/>
    <pageSetUpPr fitToPage="1"/>
  </sheetPr>
  <dimension ref="B1:QN139"/>
  <sheetViews>
    <sheetView showGridLines="0" topLeftCell="E2" zoomScale="70" zoomScaleNormal="70" workbookViewId="0">
      <selection activeCell="E2" sqref="E2"/>
    </sheetView>
  </sheetViews>
  <sheetFormatPr defaultColWidth="8.5703125" defaultRowHeight="15.6"/>
  <cols>
    <col min="1" max="1" width="4.42578125" style="37" customWidth="1"/>
    <col min="2" max="2" width="71" style="37" customWidth="1"/>
    <col min="3" max="3" width="18.42578125" style="37" customWidth="1"/>
    <col min="4" max="4" width="9" style="72" customWidth="1"/>
    <col min="5" max="5" width="15.42578125" style="72" customWidth="1"/>
    <col min="6" max="10" width="21.5703125" style="72" customWidth="1"/>
    <col min="11" max="11" width="15.5703125" style="49" customWidth="1"/>
    <col min="12" max="456" width="9.42578125" style="28" customWidth="1"/>
    <col min="457" max="16384" width="8.5703125" style="37"/>
  </cols>
  <sheetData>
    <row r="1" spans="2:456" ht="24.6" customHeight="1"/>
    <row r="2" spans="2:456" ht="81" customHeight="1">
      <c r="B2" s="827" t="s">
        <v>233</v>
      </c>
      <c r="C2" s="827"/>
      <c r="D2" s="378"/>
      <c r="E2" s="378"/>
      <c r="F2" s="378"/>
      <c r="G2" s="378"/>
      <c r="H2" s="378"/>
      <c r="I2" s="378"/>
      <c r="J2" s="318"/>
      <c r="K2" s="73"/>
    </row>
    <row r="3" spans="2:456" ht="25.5" customHeight="1">
      <c r="B3" s="74"/>
      <c r="C3" s="74"/>
      <c r="D3" s="75"/>
      <c r="E3" s="75"/>
      <c r="F3" s="75"/>
      <c r="G3" s="75"/>
      <c r="H3" s="75"/>
      <c r="I3" s="76"/>
      <c r="J3" s="75"/>
      <c r="K3" s="73"/>
    </row>
    <row r="4" spans="2:456" ht="26.85" customHeight="1">
      <c r="B4" s="6" t="s">
        <v>234</v>
      </c>
      <c r="C4" s="6"/>
      <c r="D4" s="7" t="s">
        <v>10</v>
      </c>
      <c r="E4" s="7"/>
      <c r="F4" s="8" t="s">
        <v>11</v>
      </c>
      <c r="G4" s="9" t="s">
        <v>12</v>
      </c>
      <c r="H4" s="9" t="s">
        <v>13</v>
      </c>
      <c r="I4" s="9" t="s">
        <v>14</v>
      </c>
      <c r="J4" s="9" t="s">
        <v>15</v>
      </c>
      <c r="K4" s="59"/>
    </row>
    <row r="5" spans="2:456" ht="26.85" customHeight="1">
      <c r="B5" s="229" t="s">
        <v>235</v>
      </c>
      <c r="C5" s="229"/>
      <c r="D5" s="210"/>
      <c r="E5" s="210"/>
      <c r="F5" s="232"/>
      <c r="G5" s="221"/>
      <c r="H5" s="221"/>
      <c r="I5" s="221"/>
      <c r="J5" s="221"/>
      <c r="K5" s="51"/>
    </row>
    <row r="6" spans="2:456" ht="26.85" customHeight="1">
      <c r="B6" s="388" t="s">
        <v>236</v>
      </c>
      <c r="C6" s="388"/>
      <c r="D6" s="223" t="s">
        <v>31</v>
      </c>
      <c r="E6" s="223"/>
      <c r="F6" s="570">
        <v>0.91</v>
      </c>
      <c r="G6" s="262">
        <v>0.89</v>
      </c>
      <c r="H6" s="262">
        <v>0.89</v>
      </c>
      <c r="I6" s="262">
        <v>0.77</v>
      </c>
      <c r="J6" s="774" t="s">
        <v>23</v>
      </c>
      <c r="K6" s="78"/>
    </row>
    <row r="7" spans="2:456" ht="26.85" customHeight="1">
      <c r="B7" s="393" t="s">
        <v>237</v>
      </c>
      <c r="C7" s="393"/>
      <c r="D7" s="223" t="s">
        <v>31</v>
      </c>
      <c r="E7" s="223"/>
      <c r="F7" s="565">
        <v>0.88600000000000001</v>
      </c>
      <c r="G7" s="240">
        <v>0.87490000000000001</v>
      </c>
      <c r="H7" s="262">
        <v>0.87</v>
      </c>
      <c r="I7" s="775">
        <v>0.89910000000000001</v>
      </c>
      <c r="J7" s="775">
        <v>0.85399999999999998</v>
      </c>
      <c r="K7" s="78"/>
    </row>
    <row r="8" spans="2:456" ht="26.85" customHeight="1">
      <c r="B8" s="388" t="s">
        <v>238</v>
      </c>
      <c r="C8" s="390"/>
      <c r="D8" s="223" t="s">
        <v>31</v>
      </c>
      <c r="E8" s="223"/>
      <c r="F8" s="565">
        <v>0.91400000000000003</v>
      </c>
      <c r="G8" s="240">
        <v>0.91600000000000004</v>
      </c>
      <c r="H8" s="240">
        <v>0.92500000000000004</v>
      </c>
      <c r="I8" s="775">
        <v>0.90100000000000002</v>
      </c>
      <c r="J8" s="775" t="s">
        <v>23</v>
      </c>
      <c r="K8" s="78"/>
    </row>
    <row r="9" spans="2:456" ht="26.85" customHeight="1">
      <c r="B9" s="388" t="s">
        <v>239</v>
      </c>
      <c r="C9" s="386"/>
      <c r="D9" s="223" t="s">
        <v>31</v>
      </c>
      <c r="E9" s="223"/>
      <c r="F9" s="570">
        <v>0.79</v>
      </c>
      <c r="G9" s="415" t="s">
        <v>23</v>
      </c>
      <c r="H9" s="774" t="s">
        <v>23</v>
      </c>
      <c r="I9" s="774" t="s">
        <v>23</v>
      </c>
      <c r="J9" s="774" t="s">
        <v>23</v>
      </c>
      <c r="K9" s="78"/>
    </row>
    <row r="10" spans="2:456" ht="26.85" customHeight="1">
      <c r="B10" s="388" t="s">
        <v>240</v>
      </c>
      <c r="C10" s="386"/>
      <c r="D10" s="223" t="s">
        <v>31</v>
      </c>
      <c r="E10" s="223"/>
      <c r="F10" s="570">
        <v>0.78</v>
      </c>
      <c r="G10" s="415" t="s">
        <v>23</v>
      </c>
      <c r="H10" s="415" t="s">
        <v>23</v>
      </c>
      <c r="I10" s="415" t="s">
        <v>23</v>
      </c>
      <c r="J10" s="415" t="s">
        <v>23</v>
      </c>
      <c r="K10" s="78"/>
    </row>
    <row r="11" spans="2:456" ht="26.85" customHeight="1">
      <c r="B11" s="388" t="s">
        <v>241</v>
      </c>
      <c r="C11" s="388"/>
      <c r="D11" s="223" t="s">
        <v>25</v>
      </c>
      <c r="E11" s="223"/>
      <c r="F11" s="265">
        <v>124</v>
      </c>
      <c r="G11" s="221">
        <v>131</v>
      </c>
      <c r="H11" s="221">
        <v>133</v>
      </c>
      <c r="I11" s="221">
        <v>175</v>
      </c>
      <c r="J11" s="221">
        <v>220</v>
      </c>
      <c r="K11" s="51"/>
    </row>
    <row r="12" spans="2:456" ht="26.85" customHeight="1">
      <c r="B12" s="388" t="s">
        <v>242</v>
      </c>
      <c r="C12" s="386"/>
      <c r="D12" s="223" t="s">
        <v>31</v>
      </c>
      <c r="E12" s="223"/>
      <c r="F12" s="570">
        <v>0.52</v>
      </c>
      <c r="G12" s="415" t="s">
        <v>23</v>
      </c>
      <c r="H12" s="774" t="s">
        <v>23</v>
      </c>
      <c r="I12" s="774" t="s">
        <v>23</v>
      </c>
      <c r="J12" s="774" t="s">
        <v>23</v>
      </c>
      <c r="K12" s="51"/>
    </row>
    <row r="13" spans="2:456" ht="26.85" customHeight="1">
      <c r="B13" s="388" t="s">
        <v>243</v>
      </c>
      <c r="C13" s="386"/>
      <c r="D13" s="223" t="s">
        <v>244</v>
      </c>
      <c r="E13" s="223"/>
      <c r="F13" s="265">
        <v>250</v>
      </c>
      <c r="G13" s="415" t="s">
        <v>23</v>
      </c>
      <c r="H13" s="774" t="s">
        <v>23</v>
      </c>
      <c r="I13" s="774" t="s">
        <v>23</v>
      </c>
      <c r="J13" s="774" t="s">
        <v>23</v>
      </c>
      <c r="K13" s="51"/>
    </row>
    <row r="14" spans="2:456" ht="50.1" customHeight="1">
      <c r="B14" s="48"/>
      <c r="C14" s="48"/>
      <c r="D14" s="19"/>
      <c r="E14" s="19"/>
      <c r="F14" s="45"/>
      <c r="G14" s="324"/>
      <c r="H14" s="77"/>
      <c r="I14" s="77"/>
      <c r="J14" s="77"/>
      <c r="K14" s="51"/>
    </row>
    <row r="15" spans="2:456" ht="26.1" customHeight="1">
      <c r="B15" s="6" t="s">
        <v>245</v>
      </c>
      <c r="C15" s="6"/>
      <c r="D15" s="7" t="s">
        <v>10</v>
      </c>
      <c r="E15" s="7"/>
      <c r="F15" s="8" t="s">
        <v>11</v>
      </c>
      <c r="G15" s="9" t="s">
        <v>12</v>
      </c>
      <c r="H15" s="9" t="s">
        <v>13</v>
      </c>
      <c r="I15" s="9" t="s">
        <v>14</v>
      </c>
      <c r="J15" s="9" t="s">
        <v>15</v>
      </c>
      <c r="K15" s="59"/>
    </row>
    <row r="16" spans="2:456" s="738" customFormat="1" ht="26.85" customHeight="1">
      <c r="B16" s="263" t="s">
        <v>246</v>
      </c>
      <c r="C16" s="263"/>
      <c r="D16" s="223" t="s">
        <v>25</v>
      </c>
      <c r="E16" s="210"/>
      <c r="F16" s="232">
        <v>4</v>
      </c>
      <c r="G16" s="222">
        <v>5</v>
      </c>
      <c r="H16" s="221">
        <v>3</v>
      </c>
      <c r="I16" s="221">
        <v>4</v>
      </c>
      <c r="J16" s="415" t="s">
        <v>23</v>
      </c>
      <c r="K16" s="422"/>
      <c r="L16" s="422"/>
      <c r="M16" s="422"/>
      <c r="N16" s="28"/>
      <c r="O16" s="28"/>
      <c r="P16" s="49"/>
      <c r="Q16" s="776"/>
      <c r="R16" s="49"/>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row>
    <row r="17" spans="2:11" ht="50.1" customHeight="1">
      <c r="B17" s="48"/>
      <c r="C17" s="48"/>
      <c r="D17" s="19"/>
      <c r="E17" s="19"/>
      <c r="F17" s="45"/>
      <c r="G17" s="324"/>
      <c r="H17" s="77"/>
      <c r="I17" s="77"/>
      <c r="J17" s="77"/>
      <c r="K17" s="51"/>
    </row>
    <row r="18" spans="2:11" ht="26.85" customHeight="1">
      <c r="B18" s="6" t="s">
        <v>247</v>
      </c>
      <c r="C18" s="6"/>
      <c r="D18" s="7" t="s">
        <v>10</v>
      </c>
      <c r="E18" s="7"/>
      <c r="F18" s="8" t="s">
        <v>11</v>
      </c>
      <c r="G18" s="9" t="s">
        <v>12</v>
      </c>
      <c r="H18" s="9" t="s">
        <v>13</v>
      </c>
      <c r="I18" s="9" t="s">
        <v>14</v>
      </c>
      <c r="J18" s="9" t="s">
        <v>15</v>
      </c>
      <c r="K18" s="59"/>
    </row>
    <row r="19" spans="2:11" ht="26.85" customHeight="1">
      <c r="B19" s="263" t="s">
        <v>248</v>
      </c>
      <c r="C19" s="225"/>
      <c r="D19" s="223" t="s">
        <v>249</v>
      </c>
      <c r="E19" s="223"/>
      <c r="F19" s="265" t="s">
        <v>250</v>
      </c>
      <c r="G19" s="221" t="s">
        <v>250</v>
      </c>
      <c r="H19" s="230" t="s">
        <v>250</v>
      </c>
      <c r="I19" s="415" t="s">
        <v>250</v>
      </c>
      <c r="J19" s="266" t="s">
        <v>23</v>
      </c>
      <c r="K19" s="51"/>
    </row>
    <row r="20" spans="2:11" ht="26.85" customHeight="1">
      <c r="B20" s="388" t="s">
        <v>251</v>
      </c>
      <c r="C20" s="388"/>
      <c r="D20" s="223" t="s">
        <v>25</v>
      </c>
      <c r="E20" s="223"/>
      <c r="F20" s="265">
        <v>74.599999999999994</v>
      </c>
      <c r="G20" s="221">
        <v>83.6</v>
      </c>
      <c r="H20" s="221">
        <v>74.599999999999994</v>
      </c>
      <c r="I20" s="221">
        <v>73.400000000000006</v>
      </c>
      <c r="J20" s="266" t="s">
        <v>23</v>
      </c>
      <c r="K20" s="78"/>
    </row>
    <row r="21" spans="2:11" ht="15.6" customHeight="1">
      <c r="B21" s="13"/>
      <c r="C21" s="13"/>
      <c r="D21" s="19"/>
      <c r="E21" s="19"/>
      <c r="F21" s="45"/>
      <c r="G21" s="12"/>
      <c r="H21" s="12"/>
      <c r="I21" s="12"/>
      <c r="J21" s="77"/>
      <c r="K21" s="78"/>
    </row>
    <row r="22" spans="2:11">
      <c r="B22" s="15"/>
      <c r="C22" s="15"/>
      <c r="D22" s="45"/>
      <c r="E22" s="45"/>
      <c r="F22" s="45"/>
      <c r="G22" s="45"/>
      <c r="H22" s="45"/>
      <c r="I22" s="45"/>
      <c r="J22" s="45"/>
      <c r="K22" s="51"/>
    </row>
    <row r="23" spans="2:11">
      <c r="B23" s="883"/>
      <c r="C23" s="883"/>
      <c r="D23" s="883"/>
      <c r="E23" s="883"/>
      <c r="F23" s="883"/>
      <c r="G23" s="883"/>
      <c r="H23" s="883"/>
      <c r="I23" s="883"/>
      <c r="J23" s="883"/>
      <c r="K23" s="51"/>
    </row>
    <row r="25" spans="2:11" s="28" customFormat="1">
      <c r="D25" s="45"/>
      <c r="E25" s="45"/>
      <c r="F25" s="45"/>
      <c r="G25" s="45"/>
      <c r="H25" s="45"/>
      <c r="I25" s="45"/>
      <c r="J25" s="45"/>
      <c r="K25" s="51"/>
    </row>
    <row r="26" spans="2:11" s="28" customFormat="1">
      <c r="D26" s="45"/>
      <c r="E26" s="45"/>
      <c r="F26" s="45"/>
      <c r="G26" s="45"/>
      <c r="H26" s="45"/>
      <c r="I26" s="45"/>
      <c r="J26" s="45"/>
      <c r="K26" s="51"/>
    </row>
    <row r="27" spans="2:11" s="28" customFormat="1">
      <c r="D27" s="45"/>
      <c r="E27" s="45"/>
      <c r="F27" s="45"/>
      <c r="G27" s="45"/>
      <c r="H27" s="45"/>
      <c r="I27" s="45"/>
      <c r="J27" s="45"/>
      <c r="K27" s="51"/>
    </row>
    <row r="28" spans="2:11" s="28" customFormat="1">
      <c r="D28" s="45"/>
      <c r="E28" s="45"/>
      <c r="F28" s="45"/>
      <c r="G28" s="45"/>
      <c r="H28" s="45"/>
      <c r="I28" s="45"/>
      <c r="J28" s="45"/>
      <c r="K28" s="51"/>
    </row>
    <row r="29" spans="2:11" s="28" customFormat="1">
      <c r="D29" s="45"/>
      <c r="E29" s="45"/>
      <c r="F29" s="45"/>
      <c r="G29" s="38"/>
      <c r="H29" s="12"/>
      <c r="I29" s="12"/>
      <c r="J29" s="77"/>
      <c r="K29" s="51"/>
    </row>
    <row r="30" spans="2:11" s="28" customFormat="1">
      <c r="D30" s="45"/>
      <c r="E30" s="45"/>
      <c r="F30" s="45"/>
      <c r="G30" s="80"/>
      <c r="H30" s="12"/>
      <c r="I30" s="81"/>
      <c r="J30" s="77"/>
      <c r="K30" s="51"/>
    </row>
    <row r="31" spans="2:11" s="28" customFormat="1">
      <c r="D31" s="45"/>
      <c r="E31" s="45"/>
      <c r="F31" s="45"/>
      <c r="G31" s="80"/>
      <c r="H31" s="12"/>
      <c r="I31" s="77"/>
      <c r="J31" s="77"/>
      <c r="K31" s="51"/>
    </row>
    <row r="32" spans="2:11" s="28" customFormat="1">
      <c r="D32" s="45"/>
      <c r="E32" s="45"/>
      <c r="F32" s="45"/>
      <c r="G32" s="45"/>
      <c r="H32" s="45"/>
      <c r="I32" s="45"/>
      <c r="J32" s="45"/>
      <c r="K32" s="51"/>
    </row>
    <row r="33" spans="4:11" s="28" customFormat="1">
      <c r="D33" s="45"/>
      <c r="E33" s="45"/>
      <c r="F33" s="45"/>
      <c r="G33" s="45"/>
      <c r="H33" s="45"/>
      <c r="I33" s="45"/>
      <c r="J33" s="45"/>
      <c r="K33" s="51"/>
    </row>
    <row r="34" spans="4:11" s="28" customFormat="1">
      <c r="D34" s="45"/>
      <c r="E34" s="45"/>
      <c r="F34" s="45"/>
      <c r="G34" s="45"/>
      <c r="H34" s="45"/>
      <c r="I34" s="45"/>
      <c r="J34" s="45"/>
      <c r="K34" s="51"/>
    </row>
    <row r="35" spans="4:11" s="28" customFormat="1">
      <c r="D35" s="45"/>
      <c r="E35" s="45"/>
      <c r="F35" s="45"/>
      <c r="G35" s="45"/>
      <c r="H35" s="45"/>
      <c r="I35" s="45"/>
      <c r="J35" s="45"/>
      <c r="K35" s="51"/>
    </row>
    <row r="36" spans="4:11" s="28" customFormat="1">
      <c r="D36" s="45"/>
      <c r="E36" s="45"/>
      <c r="F36" s="45"/>
      <c r="G36" s="45"/>
      <c r="H36" s="45"/>
      <c r="I36" s="45"/>
      <c r="J36" s="45"/>
      <c r="K36" s="51"/>
    </row>
    <row r="37" spans="4:11" s="28" customFormat="1">
      <c r="D37" s="45"/>
      <c r="E37" s="45"/>
      <c r="F37" s="45"/>
      <c r="G37" s="45"/>
      <c r="H37" s="45"/>
      <c r="I37" s="45"/>
      <c r="J37" s="45"/>
      <c r="K37" s="51"/>
    </row>
    <row r="38" spans="4:11" s="28" customFormat="1">
      <c r="D38" s="45"/>
      <c r="E38" s="45"/>
      <c r="F38" s="45"/>
      <c r="G38" s="45"/>
      <c r="H38" s="45"/>
      <c r="I38" s="45"/>
      <c r="J38" s="45"/>
      <c r="K38" s="51"/>
    </row>
    <row r="39" spans="4:11" s="28" customFormat="1">
      <c r="D39" s="45"/>
      <c r="E39" s="45"/>
      <c r="F39" s="45"/>
      <c r="G39" s="45"/>
      <c r="H39" s="45"/>
      <c r="I39" s="45"/>
      <c r="J39" s="45"/>
      <c r="K39" s="51"/>
    </row>
    <row r="40" spans="4:11" s="28" customFormat="1">
      <c r="D40" s="45"/>
      <c r="E40" s="45"/>
      <c r="F40" s="45"/>
      <c r="G40" s="45"/>
      <c r="H40" s="45"/>
      <c r="I40" s="45"/>
      <c r="J40" s="45"/>
      <c r="K40" s="51"/>
    </row>
    <row r="41" spans="4:11" s="28" customFormat="1">
      <c r="D41" s="45"/>
      <c r="E41" s="45"/>
      <c r="F41" s="45"/>
      <c r="G41" s="45"/>
      <c r="H41" s="45"/>
      <c r="I41" s="45"/>
      <c r="J41" s="45"/>
      <c r="K41" s="51"/>
    </row>
    <row r="42" spans="4:11" s="28" customFormat="1">
      <c r="D42" s="45"/>
      <c r="E42" s="45"/>
      <c r="F42" s="45"/>
      <c r="G42" s="45"/>
      <c r="H42" s="45"/>
      <c r="I42" s="45"/>
      <c r="J42" s="45"/>
      <c r="K42" s="51"/>
    </row>
    <row r="43" spans="4:11" s="28" customFormat="1">
      <c r="D43" s="45"/>
      <c r="E43" s="45"/>
      <c r="F43" s="45"/>
      <c r="G43" s="45"/>
      <c r="H43" s="45"/>
      <c r="I43" s="45"/>
      <c r="J43" s="45"/>
      <c r="K43" s="51"/>
    </row>
    <row r="44" spans="4:11" s="28" customFormat="1">
      <c r="D44" s="45"/>
      <c r="E44" s="45"/>
      <c r="F44" s="45"/>
      <c r="G44" s="45"/>
      <c r="H44" s="45"/>
      <c r="I44" s="45"/>
      <c r="J44" s="45"/>
      <c r="K44" s="51"/>
    </row>
    <row r="45" spans="4:11" s="28" customFormat="1">
      <c r="D45" s="45"/>
      <c r="E45" s="45"/>
      <c r="F45" s="45"/>
      <c r="G45" s="45"/>
      <c r="H45" s="45"/>
      <c r="I45" s="45"/>
      <c r="J45" s="45"/>
      <c r="K45" s="51"/>
    </row>
    <row r="46" spans="4:11" s="28" customFormat="1">
      <c r="D46" s="45"/>
      <c r="E46" s="45"/>
      <c r="F46" s="45"/>
      <c r="G46" s="45"/>
      <c r="H46" s="45"/>
      <c r="I46" s="45"/>
      <c r="J46" s="45"/>
      <c r="K46" s="51"/>
    </row>
    <row r="47" spans="4:11" s="28" customFormat="1">
      <c r="D47" s="45"/>
      <c r="E47" s="45"/>
      <c r="F47" s="45"/>
      <c r="G47" s="45"/>
      <c r="H47" s="45"/>
      <c r="I47" s="45"/>
      <c r="J47" s="45"/>
      <c r="K47" s="51"/>
    </row>
    <row r="48" spans="4:11" s="28" customFormat="1">
      <c r="D48" s="45"/>
      <c r="E48" s="45"/>
      <c r="F48" s="45"/>
      <c r="G48" s="45"/>
      <c r="H48" s="45"/>
      <c r="I48" s="45"/>
      <c r="J48" s="45"/>
      <c r="K48" s="51"/>
    </row>
    <row r="49" spans="4:11" s="28" customFormat="1">
      <c r="D49" s="45"/>
      <c r="E49" s="45"/>
      <c r="F49" s="45"/>
      <c r="G49" s="45"/>
      <c r="H49" s="45"/>
      <c r="I49" s="45"/>
      <c r="J49" s="45"/>
      <c r="K49" s="51"/>
    </row>
    <row r="50" spans="4:11" s="28" customFormat="1">
      <c r="D50" s="45"/>
      <c r="E50" s="45"/>
      <c r="F50" s="45"/>
      <c r="G50" s="45"/>
      <c r="H50" s="45"/>
      <c r="I50" s="45"/>
      <c r="J50" s="45"/>
      <c r="K50" s="51"/>
    </row>
    <row r="51" spans="4:11" s="28" customFormat="1">
      <c r="D51" s="45"/>
      <c r="E51" s="45"/>
      <c r="F51" s="45"/>
      <c r="G51" s="45"/>
      <c r="H51" s="45"/>
      <c r="I51" s="45"/>
      <c r="J51" s="45"/>
      <c r="K51" s="51"/>
    </row>
    <row r="52" spans="4:11" s="28" customFormat="1">
      <c r="D52" s="45"/>
      <c r="E52" s="45"/>
      <c r="F52" s="45"/>
      <c r="G52" s="45"/>
      <c r="H52" s="45"/>
      <c r="I52" s="45"/>
      <c r="J52" s="45"/>
      <c r="K52" s="51"/>
    </row>
    <row r="53" spans="4:11" s="28" customFormat="1">
      <c r="D53" s="45"/>
      <c r="E53" s="45"/>
      <c r="F53" s="45"/>
      <c r="G53" s="45"/>
      <c r="H53" s="45"/>
      <c r="I53" s="45"/>
      <c r="J53" s="45"/>
      <c r="K53" s="51"/>
    </row>
    <row r="54" spans="4:11" s="28" customFormat="1">
      <c r="D54" s="45"/>
      <c r="E54" s="45"/>
      <c r="F54" s="45"/>
      <c r="G54" s="45"/>
      <c r="H54" s="45"/>
      <c r="I54" s="45"/>
      <c r="J54" s="45"/>
      <c r="K54" s="51"/>
    </row>
    <row r="55" spans="4:11" s="28" customFormat="1">
      <c r="D55" s="45"/>
      <c r="E55" s="45"/>
      <c r="F55" s="45"/>
      <c r="G55" s="45"/>
      <c r="H55" s="45"/>
      <c r="I55" s="45"/>
      <c r="J55" s="45"/>
      <c r="K55" s="51"/>
    </row>
    <row r="56" spans="4:11" s="28" customFormat="1">
      <c r="D56" s="45"/>
      <c r="E56" s="45"/>
      <c r="F56" s="45"/>
      <c r="G56" s="45"/>
      <c r="H56" s="45"/>
      <c r="I56" s="45"/>
      <c r="J56" s="45"/>
      <c r="K56" s="51"/>
    </row>
    <row r="57" spans="4:11" s="28" customFormat="1">
      <c r="D57" s="45"/>
      <c r="E57" s="45"/>
      <c r="F57" s="45"/>
      <c r="G57" s="45"/>
      <c r="H57" s="45"/>
      <c r="I57" s="45"/>
      <c r="J57" s="45"/>
      <c r="K57" s="51"/>
    </row>
    <row r="58" spans="4:11" s="28" customFormat="1">
      <c r="D58" s="45"/>
      <c r="E58" s="45"/>
      <c r="F58" s="45"/>
      <c r="G58" s="45"/>
      <c r="H58" s="45"/>
      <c r="I58" s="45"/>
      <c r="J58" s="45"/>
      <c r="K58" s="51"/>
    </row>
    <row r="59" spans="4:11" s="28" customFormat="1">
      <c r="D59" s="45"/>
      <c r="E59" s="45"/>
      <c r="F59" s="45"/>
      <c r="G59" s="45"/>
      <c r="H59" s="45"/>
      <c r="I59" s="45"/>
      <c r="J59" s="45"/>
      <c r="K59" s="51"/>
    </row>
    <row r="60" spans="4:11" s="28" customFormat="1">
      <c r="D60" s="45"/>
      <c r="E60" s="45"/>
      <c r="F60" s="45"/>
      <c r="G60" s="45"/>
      <c r="H60" s="45"/>
      <c r="I60" s="45"/>
      <c r="J60" s="45"/>
      <c r="K60" s="51"/>
    </row>
    <row r="61" spans="4:11" s="28" customFormat="1">
      <c r="D61" s="45"/>
      <c r="E61" s="45"/>
      <c r="F61" s="45"/>
      <c r="G61" s="45"/>
      <c r="H61" s="45"/>
      <c r="I61" s="45"/>
      <c r="J61" s="45"/>
      <c r="K61" s="51"/>
    </row>
    <row r="62" spans="4:11" s="28" customFormat="1">
      <c r="D62" s="45"/>
      <c r="E62" s="45"/>
      <c r="F62" s="45"/>
      <c r="G62" s="45"/>
      <c r="H62" s="45"/>
      <c r="I62" s="45"/>
      <c r="J62" s="45"/>
      <c r="K62" s="51"/>
    </row>
    <row r="63" spans="4:11" s="28" customFormat="1">
      <c r="D63" s="45"/>
      <c r="E63" s="45"/>
      <c r="F63" s="45"/>
      <c r="G63" s="45"/>
      <c r="H63" s="45"/>
      <c r="I63" s="45"/>
      <c r="J63" s="45"/>
      <c r="K63" s="51"/>
    </row>
    <row r="64" spans="4:11" s="28" customFormat="1">
      <c r="D64" s="45"/>
      <c r="E64" s="45"/>
      <c r="F64" s="45"/>
      <c r="G64" s="45"/>
      <c r="H64" s="45"/>
      <c r="I64" s="45"/>
      <c r="J64" s="45"/>
      <c r="K64" s="51"/>
    </row>
    <row r="65" spans="4:11" s="28" customFormat="1">
      <c r="D65" s="45"/>
      <c r="E65" s="45"/>
      <c r="F65" s="45"/>
      <c r="G65" s="45"/>
      <c r="H65" s="45"/>
      <c r="I65" s="45"/>
      <c r="J65" s="45"/>
      <c r="K65" s="51"/>
    </row>
    <row r="66" spans="4:11" s="28" customFormat="1">
      <c r="D66" s="45"/>
      <c r="E66" s="45"/>
      <c r="F66" s="45"/>
      <c r="G66" s="45"/>
      <c r="H66" s="45"/>
      <c r="I66" s="45"/>
      <c r="J66" s="45"/>
      <c r="K66" s="51"/>
    </row>
    <row r="67" spans="4:11" s="28" customFormat="1">
      <c r="D67" s="45"/>
      <c r="E67" s="45"/>
      <c r="F67" s="45"/>
      <c r="G67" s="45"/>
      <c r="H67" s="45"/>
      <c r="I67" s="45"/>
      <c r="J67" s="45"/>
      <c r="K67" s="51"/>
    </row>
    <row r="68" spans="4:11" s="28" customFormat="1">
      <c r="D68" s="45"/>
      <c r="E68" s="45"/>
      <c r="F68" s="45"/>
      <c r="G68" s="45"/>
      <c r="H68" s="45"/>
      <c r="I68" s="45"/>
      <c r="J68" s="45"/>
      <c r="K68" s="51"/>
    </row>
    <row r="69" spans="4:11" s="28" customFormat="1">
      <c r="D69" s="45"/>
      <c r="E69" s="45"/>
      <c r="F69" s="45"/>
      <c r="G69" s="45"/>
      <c r="H69" s="45"/>
      <c r="I69" s="45"/>
      <c r="J69" s="45"/>
      <c r="K69" s="51"/>
    </row>
    <row r="70" spans="4:11" s="28" customFormat="1">
      <c r="D70" s="45"/>
      <c r="E70" s="45"/>
      <c r="F70" s="45"/>
      <c r="G70" s="45"/>
      <c r="H70" s="45"/>
      <c r="I70" s="45"/>
      <c r="J70" s="45"/>
      <c r="K70" s="51"/>
    </row>
    <row r="71" spans="4:11" s="28" customFormat="1">
      <c r="D71" s="45"/>
      <c r="E71" s="45"/>
      <c r="F71" s="45"/>
      <c r="G71" s="45"/>
      <c r="H71" s="45"/>
      <c r="I71" s="45"/>
      <c r="J71" s="45"/>
      <c r="K71" s="51"/>
    </row>
    <row r="72" spans="4:11" s="28" customFormat="1">
      <c r="D72" s="45"/>
      <c r="E72" s="45"/>
      <c r="F72" s="45"/>
      <c r="G72" s="45"/>
      <c r="H72" s="45"/>
      <c r="I72" s="45"/>
      <c r="J72" s="45"/>
      <c r="K72" s="51"/>
    </row>
    <row r="73" spans="4:11" s="28" customFormat="1">
      <c r="D73" s="45"/>
      <c r="E73" s="45"/>
      <c r="F73" s="45"/>
      <c r="G73" s="45"/>
      <c r="H73" s="45"/>
      <c r="I73" s="45"/>
      <c r="J73" s="45"/>
      <c r="K73" s="51"/>
    </row>
    <row r="74" spans="4:11" s="28" customFormat="1">
      <c r="D74" s="45"/>
      <c r="E74" s="45"/>
      <c r="F74" s="45"/>
      <c r="G74" s="45"/>
      <c r="H74" s="45"/>
      <c r="I74" s="45"/>
      <c r="J74" s="45"/>
      <c r="K74" s="51"/>
    </row>
    <row r="75" spans="4:11" s="28" customFormat="1">
      <c r="D75" s="45"/>
      <c r="E75" s="45"/>
      <c r="F75" s="45"/>
      <c r="G75" s="45"/>
      <c r="H75" s="45"/>
      <c r="I75" s="45"/>
      <c r="J75" s="45"/>
      <c r="K75" s="51"/>
    </row>
    <row r="76" spans="4:11" s="28" customFormat="1">
      <c r="D76" s="45"/>
      <c r="E76" s="45"/>
      <c r="F76" s="45"/>
      <c r="G76" s="45"/>
      <c r="H76" s="45"/>
      <c r="I76" s="45"/>
      <c r="J76" s="45"/>
      <c r="K76" s="51"/>
    </row>
    <row r="77" spans="4:11" s="28" customFormat="1">
      <c r="D77" s="45"/>
      <c r="E77" s="45"/>
      <c r="F77" s="45"/>
      <c r="G77" s="45"/>
      <c r="H77" s="45"/>
      <c r="I77" s="45"/>
      <c r="J77" s="45"/>
      <c r="K77" s="51"/>
    </row>
    <row r="78" spans="4:11" s="28" customFormat="1">
      <c r="D78" s="45"/>
      <c r="E78" s="45"/>
      <c r="F78" s="45"/>
      <c r="G78" s="45"/>
      <c r="H78" s="45"/>
      <c r="I78" s="45"/>
      <c r="J78" s="45"/>
      <c r="K78" s="51"/>
    </row>
    <row r="79" spans="4:11" s="28" customFormat="1">
      <c r="D79" s="45"/>
      <c r="E79" s="45"/>
      <c r="F79" s="45"/>
      <c r="G79" s="45"/>
      <c r="H79" s="45"/>
      <c r="I79" s="45"/>
      <c r="J79" s="45"/>
      <c r="K79" s="51"/>
    </row>
    <row r="80" spans="4:11" s="28" customFormat="1">
      <c r="D80" s="45"/>
      <c r="E80" s="45"/>
      <c r="F80" s="45"/>
      <c r="G80" s="45"/>
      <c r="H80" s="45"/>
      <c r="I80" s="45"/>
      <c r="J80" s="45"/>
      <c r="K80" s="51"/>
    </row>
    <row r="81" spans="4:11" s="28" customFormat="1">
      <c r="D81" s="45"/>
      <c r="E81" s="45"/>
      <c r="F81" s="45"/>
      <c r="G81" s="45"/>
      <c r="H81" s="45"/>
      <c r="I81" s="45"/>
      <c r="J81" s="45"/>
      <c r="K81" s="51"/>
    </row>
    <row r="82" spans="4:11" s="28" customFormat="1">
      <c r="D82" s="45"/>
      <c r="E82" s="45"/>
      <c r="F82" s="45"/>
      <c r="G82" s="45"/>
      <c r="H82" s="45"/>
      <c r="I82" s="45"/>
      <c r="J82" s="45"/>
      <c r="K82" s="51"/>
    </row>
    <row r="83" spans="4:11" s="28" customFormat="1">
      <c r="D83" s="45"/>
      <c r="E83" s="45"/>
      <c r="F83" s="45"/>
      <c r="G83" s="45"/>
      <c r="H83" s="45"/>
      <c r="I83" s="45"/>
      <c r="J83" s="45"/>
      <c r="K83" s="51"/>
    </row>
    <row r="84" spans="4:11" s="28" customFormat="1">
      <c r="D84" s="45"/>
      <c r="E84" s="45"/>
      <c r="F84" s="45"/>
      <c r="G84" s="45"/>
      <c r="H84" s="45"/>
      <c r="I84" s="45"/>
      <c r="J84" s="45"/>
      <c r="K84" s="51"/>
    </row>
    <row r="85" spans="4:11" s="28" customFormat="1">
      <c r="D85" s="45"/>
      <c r="E85" s="45"/>
      <c r="F85" s="45"/>
      <c r="G85" s="45"/>
      <c r="H85" s="45"/>
      <c r="I85" s="45"/>
      <c r="J85" s="45"/>
      <c r="K85" s="51"/>
    </row>
    <row r="86" spans="4:11" s="28" customFormat="1">
      <c r="D86" s="45"/>
      <c r="E86" s="45"/>
      <c r="F86" s="45"/>
      <c r="G86" s="45"/>
      <c r="H86" s="45"/>
      <c r="I86" s="45"/>
      <c r="J86" s="45"/>
      <c r="K86" s="51"/>
    </row>
    <row r="87" spans="4:11" s="28" customFormat="1">
      <c r="D87" s="45"/>
      <c r="E87" s="45"/>
      <c r="F87" s="45"/>
      <c r="G87" s="45"/>
      <c r="H87" s="45"/>
      <c r="I87" s="45"/>
      <c r="J87" s="45"/>
      <c r="K87" s="51"/>
    </row>
    <row r="88" spans="4:11" s="28" customFormat="1">
      <c r="D88" s="45"/>
      <c r="E88" s="45"/>
      <c r="F88" s="45"/>
      <c r="G88" s="45"/>
      <c r="H88" s="45"/>
      <c r="I88" s="45"/>
      <c r="J88" s="45"/>
      <c r="K88" s="51"/>
    </row>
    <row r="89" spans="4:11" s="28" customFormat="1">
      <c r="D89" s="45"/>
      <c r="E89" s="45"/>
      <c r="F89" s="45"/>
      <c r="G89" s="45"/>
      <c r="H89" s="45"/>
      <c r="I89" s="45"/>
      <c r="J89" s="45"/>
      <c r="K89" s="51"/>
    </row>
    <row r="90" spans="4:11" s="28" customFormat="1">
      <c r="D90" s="45"/>
      <c r="E90" s="45"/>
      <c r="F90" s="45"/>
      <c r="G90" s="45"/>
      <c r="H90" s="45"/>
      <c r="I90" s="45"/>
      <c r="J90" s="45"/>
      <c r="K90" s="51"/>
    </row>
    <row r="91" spans="4:11" s="28" customFormat="1">
      <c r="D91" s="45"/>
      <c r="E91" s="45"/>
      <c r="F91" s="45"/>
      <c r="G91" s="45"/>
      <c r="H91" s="45"/>
      <c r="I91" s="45"/>
      <c r="J91" s="45"/>
      <c r="K91" s="51"/>
    </row>
    <row r="92" spans="4:11" s="28" customFormat="1">
      <c r="D92" s="45"/>
      <c r="E92" s="45"/>
      <c r="F92" s="45"/>
      <c r="G92" s="45"/>
      <c r="H92" s="45"/>
      <c r="I92" s="45"/>
      <c r="J92" s="45"/>
      <c r="K92" s="51"/>
    </row>
    <row r="93" spans="4:11" s="28" customFormat="1">
      <c r="D93" s="45"/>
      <c r="E93" s="45"/>
      <c r="F93" s="45"/>
      <c r="G93" s="45"/>
      <c r="H93" s="45"/>
      <c r="I93" s="45"/>
      <c r="J93" s="45"/>
      <c r="K93" s="51"/>
    </row>
    <row r="94" spans="4:11" s="28" customFormat="1">
      <c r="D94" s="45"/>
      <c r="E94" s="45"/>
      <c r="F94" s="45"/>
      <c r="G94" s="45"/>
      <c r="H94" s="45"/>
      <c r="I94" s="45"/>
      <c r="J94" s="45"/>
      <c r="K94" s="51"/>
    </row>
    <row r="95" spans="4:11" s="28" customFormat="1">
      <c r="D95" s="45"/>
      <c r="E95" s="45"/>
      <c r="F95" s="45"/>
      <c r="G95" s="45"/>
      <c r="H95" s="45"/>
      <c r="I95" s="45"/>
      <c r="J95" s="45"/>
      <c r="K95" s="51"/>
    </row>
    <row r="96" spans="4:11" s="28" customFormat="1">
      <c r="D96" s="45"/>
      <c r="E96" s="45"/>
      <c r="F96" s="45"/>
      <c r="G96" s="45"/>
      <c r="H96" s="45"/>
      <c r="I96" s="45"/>
      <c r="J96" s="45"/>
      <c r="K96" s="51"/>
    </row>
    <row r="97" spans="4:11" s="28" customFormat="1">
      <c r="D97" s="45"/>
      <c r="E97" s="45"/>
      <c r="F97" s="45"/>
      <c r="G97" s="45"/>
      <c r="H97" s="45"/>
      <c r="I97" s="45"/>
      <c r="J97" s="45"/>
      <c r="K97" s="51"/>
    </row>
    <row r="98" spans="4:11" s="28" customFormat="1">
      <c r="D98" s="45"/>
      <c r="E98" s="45"/>
      <c r="F98" s="45"/>
      <c r="G98" s="45"/>
      <c r="H98" s="45"/>
      <c r="I98" s="45"/>
      <c r="J98" s="45"/>
      <c r="K98" s="51"/>
    </row>
    <row r="99" spans="4:11" s="28" customFormat="1">
      <c r="D99" s="45"/>
      <c r="E99" s="45"/>
      <c r="F99" s="45"/>
      <c r="G99" s="45"/>
      <c r="H99" s="45"/>
      <c r="I99" s="45"/>
      <c r="J99" s="45"/>
      <c r="K99" s="51"/>
    </row>
    <row r="100" spans="4:11" s="28" customFormat="1">
      <c r="D100" s="45"/>
      <c r="E100" s="45"/>
      <c r="F100" s="45"/>
      <c r="G100" s="45"/>
      <c r="H100" s="45"/>
      <c r="I100" s="45"/>
      <c r="J100" s="45"/>
      <c r="K100" s="51"/>
    </row>
    <row r="101" spans="4:11" s="28" customFormat="1">
      <c r="D101" s="45"/>
      <c r="E101" s="45"/>
      <c r="F101" s="45"/>
      <c r="G101" s="45"/>
      <c r="H101" s="45"/>
      <c r="I101" s="45"/>
      <c r="J101" s="45"/>
      <c r="K101" s="51"/>
    </row>
    <row r="102" spans="4:11" s="28" customFormat="1">
      <c r="D102" s="45"/>
      <c r="E102" s="45"/>
      <c r="F102" s="45"/>
      <c r="G102" s="45"/>
      <c r="H102" s="45"/>
      <c r="I102" s="45"/>
      <c r="J102" s="45"/>
      <c r="K102" s="51"/>
    </row>
    <row r="103" spans="4:11" s="28" customFormat="1">
      <c r="D103" s="45"/>
      <c r="E103" s="45"/>
      <c r="F103" s="45"/>
      <c r="G103" s="45"/>
      <c r="H103" s="45"/>
      <c r="I103" s="45"/>
      <c r="J103" s="45"/>
      <c r="K103" s="51"/>
    </row>
    <row r="104" spans="4:11" s="28" customFormat="1">
      <c r="D104" s="45"/>
      <c r="E104" s="45"/>
      <c r="F104" s="45"/>
      <c r="G104" s="45"/>
      <c r="H104" s="45"/>
      <c r="I104" s="45"/>
      <c r="J104" s="45"/>
      <c r="K104" s="51"/>
    </row>
    <row r="105" spans="4:11" s="28" customFormat="1">
      <c r="D105" s="45"/>
      <c r="E105" s="45"/>
      <c r="F105" s="45"/>
      <c r="G105" s="45"/>
      <c r="H105" s="45"/>
      <c r="I105" s="45"/>
      <c r="J105" s="45"/>
      <c r="K105" s="51"/>
    </row>
    <row r="106" spans="4:11" s="28" customFormat="1">
      <c r="D106" s="45"/>
      <c r="E106" s="45"/>
      <c r="F106" s="45"/>
      <c r="G106" s="45"/>
      <c r="H106" s="45"/>
      <c r="I106" s="45"/>
      <c r="J106" s="45"/>
      <c r="K106" s="51"/>
    </row>
    <row r="107" spans="4:11" s="28" customFormat="1">
      <c r="D107" s="45"/>
      <c r="E107" s="45"/>
      <c r="F107" s="45"/>
      <c r="G107" s="45"/>
      <c r="H107" s="45"/>
      <c r="I107" s="45"/>
      <c r="J107" s="45"/>
      <c r="K107" s="51"/>
    </row>
    <row r="108" spans="4:11" s="28" customFormat="1">
      <c r="D108" s="45"/>
      <c r="E108" s="45"/>
      <c r="F108" s="45"/>
      <c r="G108" s="45"/>
      <c r="H108" s="45"/>
      <c r="I108" s="45"/>
      <c r="J108" s="45"/>
      <c r="K108" s="51"/>
    </row>
    <row r="109" spans="4:11" s="28" customFormat="1">
      <c r="D109" s="45"/>
      <c r="E109" s="45"/>
      <c r="F109" s="45"/>
      <c r="G109" s="45"/>
      <c r="H109" s="45"/>
      <c r="I109" s="45"/>
      <c r="J109" s="45"/>
      <c r="K109" s="51"/>
    </row>
    <row r="110" spans="4:11" s="28" customFormat="1">
      <c r="D110" s="45"/>
      <c r="E110" s="45"/>
      <c r="F110" s="45"/>
      <c r="G110" s="45"/>
      <c r="H110" s="45"/>
      <c r="I110" s="45"/>
      <c r="J110" s="45"/>
      <c r="K110" s="51"/>
    </row>
    <row r="111" spans="4:11" s="28" customFormat="1">
      <c r="D111" s="45"/>
      <c r="E111" s="45"/>
      <c r="F111" s="45"/>
      <c r="G111" s="45"/>
      <c r="H111" s="45"/>
      <c r="I111" s="45"/>
      <c r="J111" s="45"/>
      <c r="K111" s="51"/>
    </row>
    <row r="112" spans="4:11" s="28" customFormat="1">
      <c r="D112" s="45"/>
      <c r="E112" s="45"/>
      <c r="F112" s="45"/>
      <c r="G112" s="45"/>
      <c r="H112" s="45"/>
      <c r="I112" s="45"/>
      <c r="J112" s="45"/>
      <c r="K112" s="51"/>
    </row>
    <row r="113" spans="4:11" s="28" customFormat="1">
      <c r="D113" s="45"/>
      <c r="E113" s="45"/>
      <c r="F113" s="45"/>
      <c r="G113" s="45"/>
      <c r="H113" s="45"/>
      <c r="I113" s="45"/>
      <c r="J113" s="45"/>
      <c r="K113" s="51"/>
    </row>
    <row r="114" spans="4:11" s="28" customFormat="1">
      <c r="D114" s="45"/>
      <c r="E114" s="45"/>
      <c r="F114" s="45"/>
      <c r="G114" s="45"/>
      <c r="H114" s="45"/>
      <c r="I114" s="45"/>
      <c r="J114" s="45"/>
      <c r="K114" s="51"/>
    </row>
    <row r="115" spans="4:11" s="28" customFormat="1">
      <c r="D115" s="45"/>
      <c r="E115" s="45"/>
      <c r="F115" s="45"/>
      <c r="G115" s="45"/>
      <c r="H115" s="45"/>
      <c r="I115" s="45"/>
      <c r="J115" s="45"/>
      <c r="K115" s="51"/>
    </row>
    <row r="116" spans="4:11" s="28" customFormat="1">
      <c r="D116" s="45"/>
      <c r="E116" s="45"/>
      <c r="F116" s="45"/>
      <c r="G116" s="45"/>
      <c r="H116" s="45"/>
      <c r="I116" s="45"/>
      <c r="J116" s="45"/>
      <c r="K116" s="51"/>
    </row>
    <row r="117" spans="4:11" s="28" customFormat="1">
      <c r="D117" s="45"/>
      <c r="E117" s="45"/>
      <c r="F117" s="45"/>
      <c r="G117" s="45"/>
      <c r="H117" s="45"/>
      <c r="I117" s="45"/>
      <c r="J117" s="45"/>
      <c r="K117" s="51"/>
    </row>
    <row r="118" spans="4:11" s="28" customFormat="1">
      <c r="D118" s="45"/>
      <c r="E118" s="45"/>
      <c r="F118" s="45"/>
      <c r="G118" s="45"/>
      <c r="H118" s="45"/>
      <c r="I118" s="45"/>
      <c r="J118" s="45"/>
      <c r="K118" s="51"/>
    </row>
    <row r="119" spans="4:11" s="28" customFormat="1">
      <c r="D119" s="45"/>
      <c r="E119" s="45"/>
      <c r="F119" s="45"/>
      <c r="G119" s="45"/>
      <c r="H119" s="45"/>
      <c r="I119" s="45"/>
      <c r="J119" s="45"/>
      <c r="K119" s="51"/>
    </row>
    <row r="120" spans="4:11" s="28" customFormat="1">
      <c r="D120" s="45"/>
      <c r="E120" s="45"/>
      <c r="F120" s="45"/>
      <c r="G120" s="45"/>
      <c r="H120" s="45"/>
      <c r="I120" s="45"/>
      <c r="J120" s="45"/>
      <c r="K120" s="51"/>
    </row>
    <row r="121" spans="4:11" s="28" customFormat="1">
      <c r="D121" s="45"/>
      <c r="E121" s="45"/>
      <c r="F121" s="45"/>
      <c r="G121" s="45"/>
      <c r="H121" s="45"/>
      <c r="I121" s="45"/>
      <c r="J121" s="45"/>
      <c r="K121" s="51"/>
    </row>
    <row r="122" spans="4:11" s="28" customFormat="1">
      <c r="D122" s="45"/>
      <c r="E122" s="45"/>
      <c r="F122" s="45"/>
      <c r="G122" s="45"/>
      <c r="H122" s="45"/>
      <c r="I122" s="45"/>
      <c r="J122" s="45"/>
      <c r="K122" s="51"/>
    </row>
    <row r="123" spans="4:11" s="28" customFormat="1">
      <c r="D123" s="45"/>
      <c r="E123" s="45"/>
      <c r="F123" s="45"/>
      <c r="G123" s="45"/>
      <c r="H123" s="45"/>
      <c r="I123" s="45"/>
      <c r="J123" s="45"/>
      <c r="K123" s="51"/>
    </row>
    <row r="124" spans="4:11" s="28" customFormat="1">
      <c r="D124" s="45"/>
      <c r="E124" s="45"/>
      <c r="F124" s="45"/>
      <c r="G124" s="45"/>
      <c r="H124" s="45"/>
      <c r="I124" s="45"/>
      <c r="J124" s="45"/>
      <c r="K124" s="51"/>
    </row>
    <row r="125" spans="4:11" s="28" customFormat="1">
      <c r="D125" s="45"/>
      <c r="E125" s="45"/>
      <c r="F125" s="45"/>
      <c r="G125" s="45"/>
      <c r="H125" s="45"/>
      <c r="I125" s="45"/>
      <c r="J125" s="45"/>
      <c r="K125" s="51"/>
    </row>
    <row r="126" spans="4:11" s="28" customFormat="1">
      <c r="D126" s="45"/>
      <c r="E126" s="45"/>
      <c r="F126" s="45"/>
      <c r="G126" s="45"/>
      <c r="H126" s="45"/>
      <c r="I126" s="45"/>
      <c r="J126" s="45"/>
      <c r="K126" s="51"/>
    </row>
    <row r="127" spans="4:11" s="28" customFormat="1">
      <c r="D127" s="45"/>
      <c r="E127" s="45"/>
      <c r="F127" s="45"/>
      <c r="G127" s="45"/>
      <c r="H127" s="45"/>
      <c r="I127" s="45"/>
      <c r="J127" s="45"/>
      <c r="K127" s="51"/>
    </row>
    <row r="128" spans="4:11" s="28" customFormat="1">
      <c r="D128" s="45"/>
      <c r="E128" s="45"/>
      <c r="F128" s="45"/>
      <c r="G128" s="45"/>
      <c r="H128" s="45"/>
      <c r="I128" s="45"/>
      <c r="J128" s="45"/>
      <c r="K128" s="51"/>
    </row>
    <row r="129" spans="4:11" s="28" customFormat="1">
      <c r="D129" s="45"/>
      <c r="E129" s="45"/>
      <c r="F129" s="45"/>
      <c r="G129" s="45"/>
      <c r="H129" s="45"/>
      <c r="I129" s="45"/>
      <c r="J129" s="45"/>
      <c r="K129" s="51"/>
    </row>
    <row r="130" spans="4:11" s="28" customFormat="1">
      <c r="D130" s="45"/>
      <c r="E130" s="45"/>
      <c r="F130" s="45"/>
      <c r="G130" s="45"/>
      <c r="H130" s="45"/>
      <c r="I130" s="45"/>
      <c r="J130" s="45"/>
      <c r="K130" s="51"/>
    </row>
    <row r="131" spans="4:11" s="28" customFormat="1">
      <c r="D131" s="45"/>
      <c r="E131" s="45"/>
      <c r="F131" s="45"/>
      <c r="G131" s="45"/>
      <c r="H131" s="45"/>
      <c r="I131" s="45"/>
      <c r="J131" s="45"/>
      <c r="K131" s="51"/>
    </row>
    <row r="132" spans="4:11" s="28" customFormat="1">
      <c r="D132" s="45"/>
      <c r="E132" s="45"/>
      <c r="F132" s="45"/>
      <c r="G132" s="45"/>
      <c r="H132" s="45"/>
      <c r="I132" s="45"/>
      <c r="J132" s="45"/>
      <c r="K132" s="51"/>
    </row>
    <row r="133" spans="4:11" s="28" customFormat="1">
      <c r="D133" s="45"/>
      <c r="E133" s="45"/>
      <c r="F133" s="45"/>
      <c r="G133" s="45"/>
      <c r="H133" s="45"/>
      <c r="I133" s="45"/>
      <c r="J133" s="45"/>
      <c r="K133" s="51"/>
    </row>
    <row r="134" spans="4:11" s="28" customFormat="1">
      <c r="D134" s="45"/>
      <c r="E134" s="45"/>
      <c r="F134" s="45"/>
      <c r="G134" s="45"/>
      <c r="H134" s="45"/>
      <c r="I134" s="45"/>
      <c r="J134" s="45"/>
      <c r="K134" s="51"/>
    </row>
    <row r="135" spans="4:11" s="28" customFormat="1">
      <c r="D135" s="45"/>
      <c r="E135" s="45"/>
      <c r="F135" s="45"/>
      <c r="G135" s="45"/>
      <c r="H135" s="45"/>
      <c r="I135" s="45"/>
      <c r="J135" s="45"/>
      <c r="K135" s="51"/>
    </row>
    <row r="136" spans="4:11" s="28" customFormat="1">
      <c r="D136" s="45"/>
      <c r="E136" s="45"/>
      <c r="F136" s="45"/>
      <c r="G136" s="45"/>
      <c r="H136" s="45"/>
      <c r="I136" s="45"/>
      <c r="J136" s="45"/>
      <c r="K136" s="51"/>
    </row>
    <row r="137" spans="4:11" s="28" customFormat="1">
      <c r="D137" s="45"/>
      <c r="E137" s="45"/>
      <c r="F137" s="45"/>
      <c r="G137" s="45"/>
      <c r="H137" s="45"/>
      <c r="I137" s="45"/>
      <c r="J137" s="45"/>
      <c r="K137" s="51"/>
    </row>
    <row r="138" spans="4:11" s="28" customFormat="1">
      <c r="D138" s="45"/>
      <c r="E138" s="45"/>
      <c r="F138" s="45"/>
      <c r="G138" s="45"/>
      <c r="H138" s="45"/>
      <c r="I138" s="45"/>
      <c r="J138" s="45"/>
      <c r="K138" s="51"/>
    </row>
    <row r="139" spans="4:11" s="28" customFormat="1">
      <c r="D139" s="45"/>
      <c r="E139" s="45"/>
      <c r="F139" s="45"/>
      <c r="G139" s="45"/>
      <c r="H139" s="45"/>
      <c r="I139" s="45"/>
      <c r="J139" s="45"/>
      <c r="K139" s="51"/>
    </row>
  </sheetData>
  <mergeCells count="2">
    <mergeCell ref="B23:J23"/>
    <mergeCell ref="B2:C2"/>
  </mergeCells>
  <conditionalFormatting sqref="P16 R16">
    <cfRule type="containsText" dxfId="1" priority="1" aboveAverage="1" operator="containsText" text="Y">
      <formula>NOT(ISERROR(SEARCH("Y",P16)))</formula>
    </cfRule>
    <cfRule type="containsText" dxfId="0" priority="2" aboveAverage="1" operator="containsText" text="N">
      <formula>NOT(ISERROR(SEARCH("N",P16)))</formula>
    </cfRule>
  </conditionalFormatting>
  <dataValidations disablePrompts="0" count="1">
    <dataValidation type="list" errorStyle="stop" imeMode="noControl" operator="between" allowBlank="1" showDropDown="0" showInputMessage="1" showErrorMessage="1" sqref="W16">
      <formula1><![CDATA[#REF!]]></formula1>
    </dataValidation>
  </dataValidations>
  <pageMargins left="0.7" right="0.7" top="0.75" bottom="0.75" header="0.3" footer="0.3"/>
  <pageSetup paperSize="9" scale="39" orientation="portrait" r:id="rId1"/>
  <headerFooter>
    <oddFooter><![CDATA[&L_x000D_&1#&"Calibri"&8&K000000 Unclassified]]></oddFooter>
  </headerFooter>
  <drawing r:id="rId2"/>
</worksheet>
</file>

<file path=customXml/_rels/item1.xml.rels>&#65279;<?xml version="1.0" encoding="utf-8"?><Relationships xmlns="http://schemas.openxmlformats.org/package/2006/relationships"><Relationship Id="rId1" Type="http://schemas.openxmlformats.org/officeDocument/2006/relationships/customXmlProps" Target="itemProps1.xml" /></Relationships>
</file>

<file path=customXml/_rels/item2.xml.rels>&#65279;<?xml version="1.0" encoding="utf-8"?><Relationships xmlns="http://schemas.openxmlformats.org/package/2006/relationships"><Relationship Id="rId1" Type="http://schemas.openxmlformats.org/officeDocument/2006/relationships/customXmlProps" Target="itemProps2.xml" /></Relationships>
</file>

<file path=customXml/_rels/item3.xml.rels>&#65279;<?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09697d-8788-4019-9564-6dffdfb21823">
      <Terms xmlns="http://schemas.microsoft.com/office/infopath/2007/PartnerControls"/>
    </lcf76f155ced4ddcb4097134ff3c332f>
    <TaxCatchAll xmlns="05c5ee4f-a2cb-42ec-9d35-578afc19a916" xsi:nil="true"/>
    <SharedWithUsers xmlns="05c5ee4f-a2cb-42ec-9d35-578afc19a916">
      <UserInfo>
        <DisplayName>Christina Kerin</DisplayName>
        <AccountId>14</AccountId>
        <AccountType/>
      </UserInfo>
      <UserInfo>
        <DisplayName>Winson Chan</DisplayName>
        <AccountId>15</AccountId>
        <AccountType/>
      </UserInfo>
      <UserInfo>
        <DisplayName>Victor Ho</DisplayName>
        <AccountId>16</AccountId>
        <AccountType/>
      </UserInfo>
      <UserInfo>
        <DisplayName>SharingLinks.f2f4b5d4-4308-467c-a976-9c5bcb83d4fb.Flexible.95ada6ba-ec7a-45be-b406-1f8581a8dfb1</DisplayName>
        <AccountId>17</AccountId>
        <AccountType/>
      </UserInfo>
      <UserInfo>
        <DisplayName>Limited Access System Group For List 0009697d-8788-4019-9564-6dffdfb21823</DisplayName>
        <AccountId>18</AccountId>
        <AccountType/>
      </UserInfo>
      <UserInfo>
        <DisplayName>Limited Access System Group For Web 05c5ee4f-a2cb-42ec-9d35-578afc19a916</DisplayName>
        <AccountId>19</AccountId>
        <AccountType/>
      </UserInfo>
      <UserInfo>
        <DisplayName>SharingLinks.f2f4b5d4-4308-467c-a976-9c5bcb83d4fb.OrganizationView.60e3f9b8-af41-4115-85f3-d257ff5994fa</DisplayName>
        <AccountId>20</AccountId>
        <AccountType/>
      </UserInfo>
      <UserInfo>
        <DisplayName>Hilary George</DisplayName>
        <AccountId>21</AccountId>
        <AccountType/>
      </UserInfo>
      <UserInfo>
        <DisplayName>SharingLinks.5b9c5855-4440-4b1e-9217-bcf07ca764e5.OrganizationEdit.46fdff83-dcdc-4908-9f2c-4b754960aca2</DisplayName>
        <AccountId>22</AccountId>
        <AccountType/>
      </UserInfo>
      <UserInfo>
        <DisplayName>SharingLinks.5b9c5855-4440-4b1e-9217-bcf07ca764e5.Flexible.3d5ae770-1154-4104-8a0c-9014acc4f47b</DisplayName>
        <AccountId>23</AccountId>
        <AccountType/>
      </UserInfo>
      <UserInfo>
        <DisplayName>GRPO365_FY24 Sustainability Reporting Members</DisplayName>
        <AccountId>7</AccountId>
        <AccountType/>
      </UserInfo>
      <UserInfo>
        <DisplayName>Anna Shultz</DisplayName>
        <AccountId>12</AccountId>
        <AccountType/>
      </UserInfo>
      <UserInfo>
        <DisplayName>SharingLinks.c639145a-86ce-4d32-95c7-0b368022b4de.OrganizationView.d1f5816e-b57a-4a9e-a932-6892940fed5c</DisplayName>
        <AccountId>28</AccountId>
        <AccountType/>
      </UserInfo>
      <UserInfo>
        <DisplayName>Jaimee Thompson</DisplayName>
        <AccountId>29</AccountId>
        <AccountType/>
      </UserInfo>
      <UserInfo>
        <DisplayName>Fiona McAnally</DisplayName>
        <AccountId>30</AccountId>
        <AccountType/>
      </UserInfo>
      <UserInfo>
        <DisplayName>Mary Brookes</DisplayName>
        <AccountId>31</AccountId>
        <AccountType/>
      </UserInfo>
      <UserInfo>
        <DisplayName>Bec Donaldson</DisplayName>
        <AccountId>32</AccountId>
        <AccountType/>
      </UserInfo>
      <UserInfo>
        <DisplayName>Alexander Watters</DisplayName>
        <AccountId>73</AccountId>
        <AccountType/>
      </UserInfo>
      <UserInfo>
        <DisplayName>Jonathon Dore</DisplayName>
        <AccountId>88</AccountId>
        <AccountType/>
      </UserInfo>
      <UserInfo>
        <DisplayName>Ed Waters</DisplayName>
        <AccountId>37</AccountId>
        <AccountType/>
      </UserInfo>
      <UserInfo>
        <DisplayName>Craig Wilson</DisplayName>
        <AccountId>11</AccountId>
        <AccountType/>
      </UserInfo>
      <UserInfo>
        <DisplayName>Felix Keck</DisplayName>
        <AccountId>53</AccountId>
        <AccountType/>
      </UserInfo>
      <UserInfo>
        <DisplayName>Christopher Doyle</DisplayName>
        <AccountId>169</AccountId>
        <AccountType/>
      </UserInfo>
      <UserInfo>
        <DisplayName>Nicholas Convery</DisplayName>
        <AccountId>179</AccountId>
        <AccountType/>
      </UserInfo>
      <UserInfo>
        <DisplayName>Duncan Auty</DisplayName>
        <AccountId>62</AccountId>
        <AccountType/>
      </UserInfo>
      <UserInfo>
        <DisplayName>Jessica Higgs</DisplayName>
        <AccountId>27</AccountId>
        <AccountType/>
      </UserInfo>
      <UserInfo>
        <DisplayName>Carmen Fraser</DisplayName>
        <AccountId>157</AccountId>
        <AccountType/>
      </UserInfo>
      <UserInfo>
        <DisplayName>Frank Roberson</DisplayName>
        <AccountId>200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E96E299E27624D95C03BE5D8D6B1F1" ma:contentTypeVersion="15" ma:contentTypeDescription="Create a new document." ma:contentTypeScope="" ma:versionID="98834f6c49978bdf46fa409285b81b1e">
  <xsd:schema xmlns:xsd="http://www.w3.org/2001/XMLSchema" xmlns:xs="http://www.w3.org/2001/XMLSchema" xmlns:p="http://schemas.microsoft.com/office/2006/metadata/properties" xmlns:ns2="0009697d-8788-4019-9564-6dffdfb21823" xmlns:ns3="05c5ee4f-a2cb-42ec-9d35-578afc19a916" targetNamespace="http://schemas.microsoft.com/office/2006/metadata/properties" ma:root="true" ma:fieldsID="7d51f4dc2c2694104ec1b50c576bf5f3" ns2:_="" ns3:_="">
    <xsd:import namespace="0009697d-8788-4019-9564-6dffdfb21823"/>
    <xsd:import namespace="05c5ee4f-a2cb-42ec-9d35-578afc19a9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9697d-8788-4019-9564-6dffdfb218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a43c2ec-38d9-4aa0-904c-c7efe2e8e16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c5ee4f-a2cb-42ec-9d35-578afc19a91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4175f92-8328-49de-a760-bbe5572f3315}" ma:internalName="TaxCatchAll" ma:showField="CatchAllData" ma:web="05c5ee4f-a2cb-42ec-9d35-578afc19a9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3914D8-70FD-4095-A707-E28CF1891F15}"/>
</file>

<file path=customXml/itemProps2.xml><?xml version="1.0" encoding="utf-8"?>
<ds:datastoreItem xmlns:ds="http://schemas.openxmlformats.org/officeDocument/2006/customXml" ds:itemID="{C0B805AB-8BBD-4055-971E-E4C3D7703090}"/>
</file>

<file path=customXml/itemProps3.xml><?xml version="1.0" encoding="utf-8"?>
<ds:datastoreItem xmlns:ds="http://schemas.openxmlformats.org/officeDocument/2006/customXml" ds:itemID="{A02A24A2-49EB-405D-9EC7-82BF184FC7D8}"/>
</file>

<file path=docMetadata/LabelInfo.xml><?xml version="1.0" encoding="utf-8"?>
<clbl:labelList xmlns:clbl="http://schemas.microsoft.com/office/2020/mipLabelMetadata">
  <clbl:label id="{5b03f294-d326-458e-92b7-b8ad6aaa10ef}" enabled="1" method="Privileged" siteId="{11302428-4f10-4c14-a17f-b368bb82853d}" contentBits="2" removed="0"/>
</clbl:labelList>
</file>

<file path=docProps/app.xml><?xml version="1.0" encoding="utf-8"?>
<Properties xmlns:vt="http://schemas.openxmlformats.org/officeDocument/2006/docPropsVTypes" xmlns="http://schemas.openxmlformats.org/officeDocument/2006/extended-properties">
  <Manager/>
  <Company>IFM Investors</Company>
  <HyperlinkBase/>
  <Application>Microsoft Excel Online</Application>
  <AppVersion>16.0300</AppVersion>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cp:contentStatus>Final</cp:contentStatus>
  <dcterms:created xsi:type="dcterms:W3CDTF">2021-09-06T23:32:13Z</dcterms:created>
  <dcterms:modified xsi:type="dcterms:W3CDTF">2024-11-11T03:28:45Z</dcterms:modified>
</coreProperties>
</file>

<file path=docProps/custom.xml><?xml version="1.0" encoding="utf-8"?>
<q1:Properties xmlns:vt="http://schemas.openxmlformats.org/officeDocument/2006/docPropsVTypes" xmlns="http://schemas.openxmlformats.org/spreadsheetml/2006/main" xmlns:q1="http://schemas.openxmlformats.org/officeDocument/2006/custom-properties">
  <q1:property fmtid="{D5CDD505-2E9C-101B-9397-08002B2CF9AE}" pid="2" name="ContentTypeId">
    <vt:lpwstr>0x01010007E96E299E27624D95C03BE5D8D6B1F1</vt:lpwstr>
  </q1:property>
  <q1:property fmtid="{D5CDD505-2E9C-101B-9397-08002B2CF9AE}" pid="3" name="Order">
    <vt:r8>1800</vt:r8>
  </q1:property>
  <q1:property fmtid="{D5CDD505-2E9C-101B-9397-08002B2CF9AE}" pid="4" name="xd_Signature">
    <vt:bool>false</vt:bool>
  </q1:property>
  <q1:property fmtid="{D5CDD505-2E9C-101B-9397-08002B2CF9AE}" pid="5" name="xd_ProgID">
    <vt:lpwstr/>
  </q1:property>
  <q1:property fmtid="{D5CDD505-2E9C-101B-9397-08002B2CF9AE}" pid="6" name="_ExtendedDescription">
    <vt:lpwstr/>
  </q1:property>
  <q1:property fmtid="{D5CDD505-2E9C-101B-9397-08002B2CF9AE}" pid="7" name="TriggerFlowInfo">
    <vt:lpwstr/>
  </q1:property>
  <q1:property fmtid="{D5CDD505-2E9C-101B-9397-08002B2CF9AE}" pid="8" name="ComplianceAssetId">
    <vt:lpwstr/>
  </q1:property>
  <q1:property fmtid="{D5CDD505-2E9C-101B-9397-08002B2CF9AE}" pid="9" name="TemplateUrl">
    <vt:lpwstr/>
  </q1:property>
  <q1:property fmtid="{D5CDD505-2E9C-101B-9397-08002B2CF9AE}" pid="10" name="MediaServiceImageTags">
    <vt:lpwstr/>
  </q1:property>
  <q1:property fmtid="{D5CDD505-2E9C-101B-9397-08002B2CF9AE}" pid="11" name="MSIP_Label_5b03f294-d326-458e-92b7-b8ad6aaa10ef_Enabled">
    <vt:lpwstr>true</vt:lpwstr>
  </q1:property>
  <q1:property fmtid="{D5CDD505-2E9C-101B-9397-08002B2CF9AE}" pid="12" name="MSIP_Label_5b03f294-d326-458e-92b7-b8ad6aaa10ef_SetDate">
    <vt:lpwstr>2023-08-14T02:03:46Z</vt:lpwstr>
  </q1:property>
  <q1:property fmtid="{D5CDD505-2E9C-101B-9397-08002B2CF9AE}" pid="13" name="MSIP_Label_5b03f294-d326-458e-92b7-b8ad6aaa10ef_Method">
    <vt:lpwstr>Privileged</vt:lpwstr>
  </q1:property>
  <q1:property fmtid="{D5CDD505-2E9C-101B-9397-08002B2CF9AE}" pid="14" name="MSIP_Label_5b03f294-d326-458e-92b7-b8ad6aaa10ef_Name">
    <vt:lpwstr>AG-Business</vt:lpwstr>
  </q1:property>
  <q1:property fmtid="{D5CDD505-2E9C-101B-9397-08002B2CF9AE}" pid="15" name="MSIP_Label_5b03f294-d326-458e-92b7-b8ad6aaa10ef_SiteId">
    <vt:lpwstr>11302428-4f10-4c14-a17f-b368bb82853d</vt:lpwstr>
  </q1:property>
  <q1:property fmtid="{D5CDD505-2E9C-101B-9397-08002B2CF9AE}" pid="16" name="MSIP_Label_5b03f294-d326-458e-92b7-b8ad6aaa10ef_ActionId">
    <vt:lpwstr>3c8b1c72-29d8-42d0-b615-4cead127fc7e</vt:lpwstr>
  </q1:property>
  <q1:property fmtid="{D5CDD505-2E9C-101B-9397-08002B2CF9AE}" pid="17" name="MSIP_Label_5b03f294-d326-458e-92b7-b8ad6aaa10ef_ContentBits">
    <vt:lpwstr>2</vt:lpwstr>
  </q1:property>
  <q1:property fmtid="{D5CDD505-2E9C-101B-9397-08002B2CF9AE}" pid="18" name="SharedWithUsers">
    <vt:lpwstr>14;#SharingLinks.8b4bfd62-2e51-4f06-ac6e-8eae926ccb90.Flexible.029b5a80-28d2-4045-b78e-5f03091752fb;#15;#SharingLinks.43e6203b-3fb1-4f5e-a6ea-d738937d45de.Flexible.c77e72b0-0f5a-4581-b350-d2f9cf5e0fd5;#16;#SharingLinks.79eb156f-f0ae-462b-85cb-8319e7ddab54.Flexible.65df0ee1-0968-4065-88a6-ed9812e7cd94;#17;#SharingLinks.63b825ac-d468-4e43-b2dc-d2c040f5e361.Flexible.182c1b7e-f589-436a-9c87-de3bd0ca6d7f;#18;#Jessica Higgs;#19;#Limited Access System Group For List 6d11186e-c510-439b-b201-a51499058aab;#20;#Limited Access System Group For Web 0d1e6c31-9dee-438c-9047-85c941ff9262;#21;#SharingLinks.e7f2d3af-c1d2-4637-80b6-719a3c0d2283.Flexible.8ef86e22-0e7f-4278-b429-de1bd3634c04;#22;#Kesaia Takau;#23;#SharingLinks.0460934b-8086-4bd5-99b0-1e285f19c444.OrganizationView.29ea4097-8ac5-45d8-9a71-26df3dea0e6a;#7;#GRPO365_FY23 Sustainability Reporting Members;#12;#Anna Shultz;#28;#Emma Sun;#29;#Jacqueline Blunt;#30;#Nicholas Convery;#31;#Laura Cooper;#32;#Jacob Muscat;#73;#Mark Appleton;#88;#Clare Buckingham;#37;#Selina O'Connor;#11;#Craig Wilson;#257;#Nigel Lowry;#256;#Sharon Daley;#53;#Alex McPherson</vt:lpwstr>
  </q1:property>
  <q1:property fmtid="{D5CDD505-2E9C-101B-9397-08002B2CF9AE}" pid="19" name="_MarkAsFinal">
    <vt:bool>true</vt:bool>
  </q1:property>
  <q1:property fmtid="{D5CDD505-2E9C-101B-9397-08002B2CF9AE}" pid="20" name="Generator">
    <vt:lpwstr>NPOI</vt:lpwstr>
  </q1:property>
  <q1:property fmtid="{D5CDD505-2E9C-101B-9397-08002B2CF9AE}" pid="21" name="Generator Version">
    <vt:lpwstr>2.5.6</vt:lpwstr>
  </q1:property>
</q1:Properties>
</file>